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codeName="ThisWorkbook" defaultThemeVersion="124226"/>
  <mc:AlternateContent xmlns:mc="http://schemas.openxmlformats.org/markup-compatibility/2006">
    <mc:Choice Requires="x15">
      <x15ac:absPath xmlns:x15ac="http://schemas.microsoft.com/office/spreadsheetml/2010/11/ac" url="N:\Operations &amp; Implementation\PMO\BER\BER Applications\FY20\Q1\"/>
    </mc:Choice>
  </mc:AlternateContent>
  <xr:revisionPtr revIDLastSave="0" documentId="13_ncr:1_{9FB223A8-7DC3-4EA1-AEB3-7ACDFE273DBC}" xr6:coauthVersionLast="36" xr6:coauthVersionMax="36" xr10:uidLastSave="{00000000-0000-0000-0000-000000000000}"/>
  <workbookProtection workbookAlgorithmName="SHA-512" workbookHashValue="ALHJJ51qKU4GB0l0tw5zhceer6GHDr57oJ0yamvPdnrpgKMIPN5tIhoIe/TANeh1IJLbNMnCCtXSBHqGrM4aGg==" workbookSaltValue="s8om4Bi8HA3zw68OcOkdSw==" workbookSpinCount="100000" lockStructure="1"/>
  <bookViews>
    <workbookView xWindow="0" yWindow="0" windowWidth="25200" windowHeight="11175" tabRatio="897" activeTab="1" xr2:uid="{00000000-000D-0000-FFFF-FFFF00000000}"/>
  </bookViews>
  <sheets>
    <sheet name="Checklist" sheetId="17" r:id="rId1"/>
    <sheet name="Pre-approval Application" sheetId="1" r:id="rId2"/>
    <sheet name="Pre-approval Letter" sheetId="3" state="hidden" r:id="rId3"/>
    <sheet name="Inspection Form" sheetId="14" state="hidden" r:id="rId4"/>
    <sheet name="background information" sheetId="2" state="hidden" r:id="rId5"/>
    <sheet name="Data Validation" sheetId="16" state="hidden" r:id="rId6"/>
    <sheet name="Termination Letter_Placeholder" sheetId="7" state="hidden" r:id="rId7"/>
  </sheets>
  <externalReferences>
    <externalReference r:id="rId8"/>
    <externalReference r:id="rId9"/>
  </externalReferences>
  <definedNames>
    <definedName name="_Toc189526124" localSheetId="4">'background information'!$F$33</definedName>
    <definedName name="_Toc297264176" localSheetId="4">'background information'!$F$13</definedName>
    <definedName name="_Toc316897118" localSheetId="4">'background information'!$F$37</definedName>
    <definedName name="InstallSiteSqFt" localSheetId="0">'[1]Data Validation'!$A$1:$A$2</definedName>
    <definedName name="InstallSiteSqFt">'Data Validation'!$A$1:$A$2</definedName>
    <definedName name="Location" localSheetId="0">'[1]Data Validation'!$C$1:$C$14</definedName>
    <definedName name="Location">'Data Validation'!$C$1:$C$14</definedName>
    <definedName name="_xlnm.Print_Area" localSheetId="3">'Inspection Form'!$A$1:$G$46</definedName>
    <definedName name="_xlnm.Print_Area" localSheetId="1">'Pre-approval Application'!$A$1:$AJ$209</definedName>
    <definedName name="_xlnm.Print_Area" localSheetId="2">'Pre-approval Letter'!$A$1:$F$74</definedName>
    <definedName name="ThirdPartyCat" localSheetId="0">'[1]Data Validation'!$B$1:$B$4</definedName>
    <definedName name="ThirdPartyCat">'Data Validation'!$B$1:$B$4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7" i="3" l="1"/>
  <c r="B17" i="3"/>
  <c r="T34" i="1"/>
  <c r="B13" i="3" l="1"/>
  <c r="AI66" i="1" l="1"/>
  <c r="AI70" i="1"/>
  <c r="AI69" i="1"/>
  <c r="AI68" i="1"/>
  <c r="AI67" i="1"/>
  <c r="AL67" i="1"/>
  <c r="AL68" i="1"/>
  <c r="AL69" i="1"/>
  <c r="AI85" i="1"/>
  <c r="AI84" i="1"/>
  <c r="AI83" i="1"/>
  <c r="AL83" i="1"/>
  <c r="AM83" i="1"/>
  <c r="AN83" i="1"/>
  <c r="AO83" i="1"/>
  <c r="AL84" i="1"/>
  <c r="AM84" i="1"/>
  <c r="AN84" i="1"/>
  <c r="AO84" i="1"/>
  <c r="AL85" i="1"/>
  <c r="AM85" i="1"/>
  <c r="AN85" i="1"/>
  <c r="AO85" i="1"/>
  <c r="AO33" i="1" l="1"/>
  <c r="AL98" i="1"/>
  <c r="AM99" i="1"/>
  <c r="AN99" i="1"/>
  <c r="AO99" i="1"/>
  <c r="AP99" i="1"/>
  <c r="AQ99" i="1"/>
  <c r="AM100" i="1"/>
  <c r="AN100" i="1"/>
  <c r="AO100" i="1"/>
  <c r="AP100" i="1"/>
  <c r="AQ100" i="1"/>
  <c r="AM101" i="1"/>
  <c r="AN101" i="1"/>
  <c r="AO101" i="1"/>
  <c r="AP101" i="1"/>
  <c r="AQ101" i="1"/>
  <c r="AL100" i="1"/>
  <c r="AL101" i="1"/>
  <c r="AL99" i="1"/>
  <c r="AI99" i="1"/>
  <c r="AL70" i="1" l="1"/>
  <c r="AL71" i="1"/>
  <c r="AL72" i="1"/>
  <c r="AL73" i="1"/>
  <c r="AL74" i="1"/>
  <c r="AL75" i="1"/>
  <c r="AL76" i="1"/>
  <c r="AL77" i="1"/>
  <c r="AL79" i="1"/>
  <c r="AL80" i="1"/>
  <c r="AL81" i="1"/>
  <c r="AL82" i="1"/>
  <c r="AL86" i="1"/>
  <c r="AL87" i="1"/>
  <c r="AL88" i="1"/>
  <c r="AL89" i="1"/>
  <c r="AL90" i="1"/>
  <c r="AL91" i="1"/>
  <c r="AL92" i="1"/>
  <c r="AL93" i="1"/>
  <c r="AL95" i="1"/>
  <c r="AL96" i="1"/>
  <c r="AL97" i="1"/>
  <c r="AL102" i="1"/>
  <c r="AL103" i="1"/>
  <c r="AL104" i="1"/>
  <c r="AL105" i="1"/>
  <c r="AL106" i="1"/>
  <c r="AL107" i="1"/>
  <c r="AL108" i="1"/>
  <c r="AL66" i="1"/>
  <c r="E11" i="14"/>
  <c r="E23" i="14"/>
  <c r="E21" i="14"/>
  <c r="E13" i="14"/>
  <c r="E22" i="14"/>
  <c r="E20" i="14"/>
  <c r="E27" i="14"/>
  <c r="B8" i="3" l="1"/>
  <c r="E9" i="14"/>
  <c r="E29" i="14"/>
  <c r="E7" i="14"/>
  <c r="E10" i="14"/>
  <c r="E16" i="14"/>
  <c r="E17" i="14"/>
  <c r="E19" i="14"/>
  <c r="E12" i="14"/>
  <c r="E18" i="14"/>
  <c r="E14" i="14"/>
  <c r="A7" i="14"/>
  <c r="E24" i="14"/>
  <c r="E26" i="14"/>
  <c r="E15" i="14"/>
  <c r="E25" i="14"/>
  <c r="E8" i="14"/>
  <c r="E28" i="14"/>
  <c r="AI102" i="1" l="1"/>
  <c r="AI103" i="1"/>
  <c r="AI104" i="1"/>
  <c r="AI105" i="1"/>
  <c r="AI106" i="1"/>
  <c r="AI107" i="1"/>
  <c r="AI108" i="1"/>
  <c r="AI98" i="1"/>
  <c r="AI109" i="1" s="1"/>
  <c r="AI86" i="1"/>
  <c r="AI87" i="1"/>
  <c r="AI88" i="1"/>
  <c r="AI89" i="1"/>
  <c r="AI90" i="1"/>
  <c r="AI91" i="1"/>
  <c r="AI92" i="1"/>
  <c r="AI82" i="1"/>
  <c r="AI93" i="1" s="1"/>
  <c r="AI76" i="1"/>
  <c r="AI75" i="1"/>
  <c r="AI74" i="1"/>
  <c r="AI73" i="1"/>
  <c r="AI72" i="1"/>
  <c r="AI71" i="1"/>
  <c r="AI77" i="1" l="1"/>
  <c r="AO32" i="1" s="1"/>
  <c r="D4" i="14"/>
  <c r="D3" i="14"/>
  <c r="D2" i="14"/>
  <c r="D1" i="14"/>
  <c r="AM82" i="1" l="1"/>
  <c r="AN82" i="1"/>
  <c r="AO82" i="1"/>
  <c r="AT82" i="1"/>
  <c r="BJ82" i="1"/>
  <c r="BK82" i="1"/>
  <c r="BM82" i="1" s="1"/>
  <c r="E48" i="3"/>
  <c r="B12" i="14"/>
  <c r="E43" i="3"/>
  <c r="E59" i="3"/>
  <c r="B56" i="3"/>
  <c r="A62" i="3"/>
  <c r="A17" i="14"/>
  <c r="F63" i="3"/>
  <c r="B23" i="14"/>
  <c r="B47" i="3"/>
  <c r="B53" i="3"/>
  <c r="E67" i="3"/>
  <c r="E40" i="3"/>
  <c r="F48" i="3"/>
  <c r="A68" i="3"/>
  <c r="B71" i="3"/>
  <c r="E44" i="3"/>
  <c r="E65" i="3"/>
  <c r="E71" i="3"/>
  <c r="B28" i="14"/>
  <c r="B69" i="3"/>
  <c r="A15" i="14"/>
  <c r="F74" i="3"/>
  <c r="A58" i="3"/>
  <c r="E68" i="3"/>
  <c r="A46" i="3"/>
  <c r="A39" i="3"/>
  <c r="A71" i="3"/>
  <c r="B54" i="3"/>
  <c r="A65" i="3"/>
  <c r="B41" i="3"/>
  <c r="F60" i="3"/>
  <c r="A23" i="14"/>
  <c r="B20" i="14"/>
  <c r="F73" i="3"/>
  <c r="F64" i="3"/>
  <c r="E38" i="3"/>
  <c r="B72" i="3"/>
  <c r="F47" i="3"/>
  <c r="A59" i="3"/>
  <c r="E74" i="3"/>
  <c r="E73" i="3"/>
  <c r="F61" i="3"/>
  <c r="F62" i="3"/>
  <c r="A18" i="14"/>
  <c r="A47" i="3"/>
  <c r="F54" i="3"/>
  <c r="B49" i="3"/>
  <c r="B64" i="3"/>
  <c r="F57" i="3"/>
  <c r="B17" i="14"/>
  <c r="B10" i="14"/>
  <c r="F58" i="3"/>
  <c r="F46" i="3"/>
  <c r="B58" i="3"/>
  <c r="E61" i="3"/>
  <c r="E60" i="3"/>
  <c r="F52" i="3"/>
  <c r="B19" i="14"/>
  <c r="F49" i="3"/>
  <c r="D7" i="14"/>
  <c r="A25" i="14"/>
  <c r="F50" i="3"/>
  <c r="A38" i="3"/>
  <c r="B57" i="3"/>
  <c r="B16" i="14"/>
  <c r="A66" i="3"/>
  <c r="A51" i="3"/>
  <c r="B29" i="14"/>
  <c r="B50" i="3"/>
  <c r="B62" i="3"/>
  <c r="A19" i="14"/>
  <c r="A12" i="14"/>
  <c r="E41" i="3"/>
  <c r="B18" i="14"/>
  <c r="F41" i="3"/>
  <c r="E42" i="3"/>
  <c r="A50" i="3"/>
  <c r="A70" i="3"/>
  <c r="B43" i="3"/>
  <c r="B63" i="3"/>
  <c r="A41" i="3"/>
  <c r="F55" i="3"/>
  <c r="A14" i="14"/>
  <c r="F38" i="3"/>
  <c r="A49" i="3"/>
  <c r="A48" i="3"/>
  <c r="A29" i="14"/>
  <c r="A52" i="3"/>
  <c r="A42" i="3"/>
  <c r="E46" i="3"/>
  <c r="B25" i="14"/>
  <c r="B40" i="3"/>
  <c r="E57" i="3"/>
  <c r="B8" i="14"/>
  <c r="A73" i="3"/>
  <c r="F69" i="3"/>
  <c r="B60" i="3"/>
  <c r="A63" i="3"/>
  <c r="F65" i="3"/>
  <c r="A64" i="3"/>
  <c r="A55" i="3"/>
  <c r="B26" i="14"/>
  <c r="F59" i="3"/>
  <c r="E52" i="3"/>
  <c r="E55" i="3"/>
  <c r="B74" i="3"/>
  <c r="B45" i="3"/>
  <c r="E49" i="3"/>
  <c r="F56" i="3"/>
  <c r="E58" i="3"/>
  <c r="F44" i="3"/>
  <c r="E72" i="3"/>
  <c r="B13" i="14"/>
  <c r="A56" i="3"/>
  <c r="A13" i="14"/>
  <c r="A72" i="3"/>
  <c r="B55" i="3"/>
  <c r="B24" i="14"/>
  <c r="A9" i="14"/>
  <c r="B15" i="14"/>
  <c r="F40" i="3"/>
  <c r="F53" i="3"/>
  <c r="B14" i="14"/>
  <c r="B48" i="3"/>
  <c r="B9" i="14"/>
  <c r="F51" i="3"/>
  <c r="E56" i="3"/>
  <c r="A26" i="14"/>
  <c r="A43" i="3"/>
  <c r="B27" i="14"/>
  <c r="E64" i="3"/>
  <c r="A53" i="3"/>
  <c r="A8" i="14"/>
  <c r="F67" i="3"/>
  <c r="B51" i="3"/>
  <c r="B70" i="3"/>
  <c r="A24" i="14"/>
  <c r="A20" i="14"/>
  <c r="F70" i="3"/>
  <c r="A21" i="14"/>
  <c r="B68" i="3"/>
  <c r="A40" i="3"/>
  <c r="A22" i="14"/>
  <c r="A74" i="3"/>
  <c r="A67" i="3"/>
  <c r="B11" i="14"/>
  <c r="E51" i="3"/>
  <c r="F72" i="3"/>
  <c r="B21" i="14"/>
  <c r="F66" i="3"/>
  <c r="E39" i="3"/>
  <c r="A61" i="3"/>
  <c r="C7" i="14"/>
  <c r="A57" i="3"/>
  <c r="F39" i="3"/>
  <c r="B38" i="3"/>
  <c r="A10" i="14"/>
  <c r="E66" i="3"/>
  <c r="B66" i="3"/>
  <c r="B65" i="3"/>
  <c r="B22" i="14"/>
  <c r="B67" i="3"/>
  <c r="B7" i="14"/>
  <c r="B61" i="3"/>
  <c r="E70" i="3"/>
  <c r="F42" i="3"/>
  <c r="B39" i="3"/>
  <c r="A11" i="14"/>
  <c r="E53" i="3"/>
  <c r="F45" i="3"/>
  <c r="A60" i="3"/>
  <c r="E69" i="3"/>
  <c r="B46" i="3"/>
  <c r="A44" i="3"/>
  <c r="E54" i="3"/>
  <c r="A28" i="14"/>
  <c r="B52" i="3"/>
  <c r="B42" i="3"/>
  <c r="F68" i="3"/>
  <c r="A16" i="14"/>
  <c r="E63" i="3"/>
  <c r="B59" i="3"/>
  <c r="F71" i="3"/>
  <c r="A27" i="14"/>
  <c r="B73" i="3"/>
  <c r="E47" i="3"/>
  <c r="A69" i="3"/>
  <c r="E50" i="3"/>
  <c r="A54" i="3"/>
  <c r="E45" i="3"/>
  <c r="F43" i="3"/>
  <c r="B44" i="3"/>
  <c r="E62" i="3"/>
  <c r="A45" i="3"/>
  <c r="C60" i="3" l="1"/>
  <c r="C54" i="3"/>
  <c r="C58" i="3"/>
  <c r="C40" i="3"/>
  <c r="C57" i="3"/>
  <c r="C44" i="3"/>
  <c r="C66" i="3"/>
  <c r="C73" i="3"/>
  <c r="C59" i="3"/>
  <c r="C72" i="3"/>
  <c r="C51" i="3"/>
  <c r="C55" i="3"/>
  <c r="C52" i="3"/>
  <c r="C47" i="3"/>
  <c r="C63" i="3"/>
  <c r="C41" i="3"/>
  <c r="C49" i="3"/>
  <c r="C48" i="3"/>
  <c r="C38" i="3"/>
  <c r="C67" i="3"/>
  <c r="C61" i="3"/>
  <c r="C68" i="3"/>
  <c r="C62" i="3"/>
  <c r="C56" i="3"/>
  <c r="C50" i="3"/>
  <c r="C69" i="3"/>
  <c r="C70" i="3"/>
  <c r="C71" i="3"/>
  <c r="C39" i="3"/>
  <c r="C42" i="3"/>
  <c r="C43" i="3"/>
  <c r="C46" i="3"/>
  <c r="C45" i="3"/>
  <c r="C64" i="3"/>
  <c r="C74" i="3"/>
  <c r="C65" i="3"/>
  <c r="C53" i="3"/>
  <c r="AT66" i="1"/>
  <c r="AT70" i="1"/>
  <c r="AT71" i="1"/>
  <c r="AT72" i="1"/>
  <c r="AT73" i="1"/>
  <c r="AT74" i="1"/>
  <c r="AT75" i="1"/>
  <c r="AT76" i="1"/>
  <c r="D51" i="3"/>
  <c r="D11" i="14"/>
  <c r="C20" i="14"/>
  <c r="D56" i="3"/>
  <c r="D39" i="3"/>
  <c r="D25" i="14"/>
  <c r="C22" i="14"/>
  <c r="C18" i="14"/>
  <c r="D13" i="14"/>
  <c r="D53" i="3"/>
  <c r="D49" i="3"/>
  <c r="D71" i="3"/>
  <c r="C16" i="14"/>
  <c r="D74" i="3"/>
  <c r="D29" i="14"/>
  <c r="D63" i="3"/>
  <c r="D58" i="3"/>
  <c r="D14" i="14"/>
  <c r="D47" i="3"/>
  <c r="D40" i="3"/>
  <c r="D9" i="14"/>
  <c r="D60" i="3"/>
  <c r="C27" i="14"/>
  <c r="D44" i="3"/>
  <c r="D64" i="3"/>
  <c r="C28" i="14"/>
  <c r="D19" i="14"/>
  <c r="D72" i="3"/>
  <c r="D27" i="14"/>
  <c r="D23" i="14"/>
  <c r="C29" i="14"/>
  <c r="D18" i="14"/>
  <c r="D65" i="3"/>
  <c r="D59" i="3"/>
  <c r="D62" i="3"/>
  <c r="D21" i="14"/>
  <c r="C21" i="14"/>
  <c r="D24" i="14"/>
  <c r="D43" i="3"/>
  <c r="D12" i="14"/>
  <c r="C23" i="14"/>
  <c r="D8" i="14"/>
  <c r="C10" i="14"/>
  <c r="D57" i="3"/>
  <c r="D48" i="3"/>
  <c r="C15" i="14"/>
  <c r="D50" i="3"/>
  <c r="D70" i="3"/>
  <c r="C8" i="14"/>
  <c r="C26" i="14"/>
  <c r="D67" i="3"/>
  <c r="D55" i="3"/>
  <c r="D61" i="3"/>
  <c r="C13" i="14"/>
  <c r="D41" i="3"/>
  <c r="D10" i="14"/>
  <c r="C9" i="14"/>
  <c r="D17" i="14"/>
  <c r="C11" i="14"/>
  <c r="D46" i="3"/>
  <c r="D54" i="3"/>
  <c r="D15" i="14"/>
  <c r="C25" i="14"/>
  <c r="D38" i="3"/>
  <c r="C24" i="14"/>
  <c r="C17" i="14"/>
  <c r="C14" i="14"/>
  <c r="D68" i="3"/>
  <c r="D26" i="14"/>
  <c r="D52" i="3"/>
  <c r="D69" i="3"/>
  <c r="D45" i="3"/>
  <c r="D20" i="14"/>
  <c r="D28" i="14"/>
  <c r="D42" i="3"/>
  <c r="C19" i="14"/>
  <c r="D16" i="14"/>
  <c r="C12" i="14"/>
  <c r="D66" i="3"/>
  <c r="D22" i="14"/>
  <c r="D73" i="3"/>
  <c r="BK86" i="1" l="1"/>
  <c r="BK87" i="1"/>
  <c r="BK88" i="1"/>
  <c r="BK89" i="1"/>
  <c r="BK90" i="1"/>
  <c r="BK91" i="1"/>
  <c r="BK92" i="1"/>
  <c r="BJ86" i="1"/>
  <c r="BJ87" i="1"/>
  <c r="BJ88" i="1"/>
  <c r="BJ89" i="1"/>
  <c r="BJ90" i="1"/>
  <c r="BJ91" i="1"/>
  <c r="BJ92" i="1"/>
  <c r="BJ96" i="1" l="1"/>
  <c r="BK96" i="1"/>
  <c r="BK93" i="1"/>
  <c r="BJ93" i="1"/>
  <c r="BL96" i="1" l="1"/>
  <c r="BM86" i="1"/>
  <c r="BM87" i="1"/>
  <c r="BM88" i="1"/>
  <c r="BM89" i="1"/>
  <c r="BM91" i="1"/>
  <c r="BM90" i="1"/>
  <c r="BM92" i="1"/>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BM93" i="1" l="1"/>
  <c r="H40" i="2" l="1"/>
  <c r="H39" i="2"/>
  <c r="H38" i="2"/>
  <c r="H41" i="2"/>
  <c r="G41" i="2"/>
  <c r="G40" i="2"/>
  <c r="G39" i="2"/>
  <c r="G38" i="2"/>
  <c r="G37" i="2"/>
  <c r="H37" i="2"/>
  <c r="AT108" i="1" l="1"/>
  <c r="AQ108" i="1"/>
  <c r="AP108" i="1"/>
  <c r="AO108" i="1"/>
  <c r="AN108" i="1"/>
  <c r="AM108" i="1"/>
  <c r="AT107" i="1"/>
  <c r="AQ107" i="1"/>
  <c r="AP107" i="1"/>
  <c r="AO107" i="1"/>
  <c r="AN107" i="1"/>
  <c r="AM107" i="1"/>
  <c r="AT106" i="1"/>
  <c r="AQ106" i="1"/>
  <c r="AP106" i="1"/>
  <c r="AO106" i="1"/>
  <c r="AN106" i="1"/>
  <c r="AM106" i="1"/>
  <c r="AT92" i="1"/>
  <c r="AO92" i="1"/>
  <c r="AN92" i="1"/>
  <c r="AM92" i="1"/>
  <c r="AT91" i="1"/>
  <c r="AO91" i="1"/>
  <c r="AN91" i="1"/>
  <c r="AM91" i="1"/>
  <c r="AT90" i="1"/>
  <c r="AO90" i="1"/>
  <c r="AN90" i="1"/>
  <c r="AM90" i="1"/>
  <c r="AM87" i="1"/>
  <c r="AN87" i="1"/>
  <c r="AO87" i="1"/>
  <c r="AT87" i="1"/>
  <c r="AM88" i="1"/>
  <c r="AN88" i="1"/>
  <c r="AO88" i="1"/>
  <c r="AT88" i="1"/>
  <c r="AM89" i="1"/>
  <c r="AN89" i="1"/>
  <c r="AO89" i="1"/>
  <c r="AT89" i="1"/>
  <c r="B85" i="3"/>
  <c r="B84" i="3"/>
  <c r="B83" i="3"/>
  <c r="B82" i="3"/>
  <c r="B81" i="3"/>
  <c r="B80" i="3"/>
  <c r="B79" i="3"/>
  <c r="B78" i="3"/>
  <c r="B77" i="3"/>
  <c r="B76" i="3"/>
  <c r="B75" i="3"/>
  <c r="B19" i="3"/>
  <c r="B32" i="7" l="1"/>
  <c r="A13" i="7"/>
  <c r="A11" i="7"/>
  <c r="A10" i="7"/>
  <c r="A9" i="7"/>
  <c r="A8" i="7"/>
  <c r="B9" i="2"/>
  <c r="D9" i="2" s="1"/>
  <c r="B86" i="3"/>
  <c r="B90" i="3"/>
  <c r="B94" i="3"/>
  <c r="B96" i="3"/>
  <c r="B93" i="3"/>
  <c r="B87" i="3"/>
  <c r="B91" i="3"/>
  <c r="B95" i="3"/>
  <c r="B88" i="3"/>
  <c r="B92" i="3"/>
  <c r="B89" i="3"/>
  <c r="B97" i="3"/>
  <c r="A38" i="7" l="1"/>
  <c r="A34" i="7"/>
  <c r="AT105" i="1" l="1"/>
  <c r="AT104" i="1"/>
  <c r="AT103" i="1"/>
  <c r="AT102" i="1"/>
  <c r="AT98" i="1"/>
  <c r="AT86" i="1"/>
  <c r="B11" i="3"/>
  <c r="D22" i="7"/>
  <c r="AM102" i="1" l="1"/>
  <c r="AN102" i="1"/>
  <c r="AO102" i="1"/>
  <c r="AP102" i="1"/>
  <c r="AQ102" i="1"/>
  <c r="AM103" i="1"/>
  <c r="AN103" i="1"/>
  <c r="AO103" i="1"/>
  <c r="AP103" i="1"/>
  <c r="AQ103" i="1"/>
  <c r="AM104" i="1"/>
  <c r="AN104" i="1"/>
  <c r="AO104" i="1"/>
  <c r="AP104" i="1"/>
  <c r="AQ104" i="1"/>
  <c r="AM105" i="1"/>
  <c r="AN105" i="1"/>
  <c r="AO105" i="1"/>
  <c r="AP105" i="1"/>
  <c r="AQ105" i="1"/>
  <c r="AQ98" i="1"/>
  <c r="AP98" i="1"/>
  <c r="AO98" i="1"/>
  <c r="AN98" i="1"/>
  <c r="AM98" i="1"/>
  <c r="AM86" i="1"/>
  <c r="AN86" i="1"/>
  <c r="AO86" i="1"/>
  <c r="T33" i="1" l="1"/>
  <c r="B15" i="3"/>
  <c r="B31" i="7"/>
  <c r="B28" i="7"/>
  <c r="D79" i="3"/>
  <c r="D20" i="7"/>
  <c r="D96" i="3"/>
  <c r="D76" i="3"/>
  <c r="B22" i="7"/>
  <c r="C19" i="7"/>
  <c r="D90" i="3"/>
  <c r="D27" i="7"/>
  <c r="C84" i="3"/>
  <c r="C90" i="3"/>
  <c r="D94" i="3"/>
  <c r="D92" i="3"/>
  <c r="B20" i="7"/>
  <c r="D84" i="3"/>
  <c r="B27" i="7"/>
  <c r="C24" i="7"/>
  <c r="C22" i="7"/>
  <c r="C96" i="3"/>
  <c r="C76" i="3"/>
  <c r="C93" i="3"/>
  <c r="D81" i="3"/>
  <c r="D89" i="3"/>
  <c r="B23" i="7"/>
  <c r="D75" i="3"/>
  <c r="D85" i="3"/>
  <c r="C95" i="3"/>
  <c r="D21" i="7"/>
  <c r="B19" i="7"/>
  <c r="C91" i="3"/>
  <c r="C78" i="3"/>
  <c r="C82" i="3"/>
  <c r="C75" i="3"/>
  <c r="D95" i="3"/>
  <c r="C88" i="3"/>
  <c r="C94" i="3"/>
  <c r="C86" i="3"/>
  <c r="D25" i="7"/>
  <c r="D18" i="7"/>
  <c r="D87" i="3"/>
  <c r="C89" i="3"/>
  <c r="C21" i="7"/>
  <c r="D26" i="7"/>
  <c r="D83" i="3"/>
  <c r="D78" i="3"/>
  <c r="C97" i="3"/>
  <c r="B24" i="7"/>
  <c r="C28" i="7"/>
  <c r="D82" i="3"/>
  <c r="B26" i="7"/>
  <c r="D86" i="3"/>
  <c r="D80" i="3"/>
  <c r="C81" i="3"/>
  <c r="C23" i="7"/>
  <c r="D93" i="3"/>
  <c r="B18" i="7"/>
  <c r="C26" i="7"/>
  <c r="D77" i="3"/>
  <c r="B25" i="7"/>
  <c r="D28" i="7"/>
  <c r="B29" i="7"/>
  <c r="D23" i="7"/>
  <c r="C27" i="7"/>
  <c r="C20" i="7"/>
  <c r="D88" i="3"/>
  <c r="D29" i="7"/>
  <c r="C83" i="3"/>
  <c r="C85" i="3"/>
  <c r="C18" i="7"/>
  <c r="C77" i="3"/>
  <c r="B21" i="7"/>
  <c r="C87" i="3"/>
  <c r="C25" i="7"/>
  <c r="C79" i="3"/>
  <c r="D24" i="7"/>
  <c r="C92" i="3"/>
  <c r="D97" i="3"/>
  <c r="C29" i="7"/>
  <c r="D91" i="3"/>
  <c r="C80" i="3"/>
  <c r="D19" i="7"/>
  <c r="A29" i="7"/>
  <c r="A27" i="7"/>
  <c r="A21" i="7"/>
  <c r="A25" i="7"/>
  <c r="A18" i="7"/>
  <c r="A23" i="7"/>
  <c r="A24" i="7"/>
  <c r="A26" i="7"/>
  <c r="A20" i="7"/>
  <c r="A28" i="7"/>
  <c r="A19" i="7"/>
  <c r="A2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Jordan Albright</author>
  </authors>
  <commentList>
    <comment ref="I12" authorId="0" shapeId="0" xr:uid="{00000000-0006-0000-0400-000001000000}">
      <text>
        <r>
          <rPr>
            <b/>
            <sz val="9"/>
            <color indexed="81"/>
            <rFont val="Tahoma"/>
            <family val="2"/>
          </rPr>
          <t>Jordan Albright:</t>
        </r>
        <r>
          <rPr>
            <sz val="9"/>
            <color indexed="81"/>
            <rFont val="Tahoma"/>
            <family val="2"/>
          </rPr>
          <t xml:space="preserve">
Based on Commercial Indoor Lighting - Blended Load Shape per TRM</t>
        </r>
      </text>
    </comment>
    <comment ref="J12" authorId="0" shapeId="0" xr:uid="{00000000-0006-0000-0400-000002000000}">
      <text>
        <r>
          <rPr>
            <b/>
            <sz val="9"/>
            <color indexed="81"/>
            <rFont val="Tahoma"/>
            <family val="2"/>
          </rPr>
          <t>Jordan Albright:</t>
        </r>
        <r>
          <rPr>
            <sz val="9"/>
            <color indexed="81"/>
            <rFont val="Tahoma"/>
            <family val="2"/>
          </rPr>
          <t xml:space="preserve">
Based on Commercial Indoor Lighting - Blended Load Shape per TRM</t>
        </r>
      </text>
    </comment>
    <comment ref="G31" authorId="0" shapeId="0" xr:uid="{00000000-0006-0000-0400-000003000000}">
      <text>
        <r>
          <rPr>
            <b/>
            <sz val="9"/>
            <color indexed="81"/>
            <rFont val="Tahoma"/>
            <family val="2"/>
          </rPr>
          <t>Jordan Albright:</t>
        </r>
        <r>
          <rPr>
            <sz val="9"/>
            <color indexed="81"/>
            <rFont val="Tahoma"/>
            <family val="2"/>
          </rPr>
          <t xml:space="preserve">
No TRM data</t>
        </r>
      </text>
    </comment>
    <comment ref="H31" authorId="0" shapeId="0" xr:uid="{00000000-0006-0000-0400-000004000000}">
      <text>
        <r>
          <rPr>
            <b/>
            <sz val="9"/>
            <color indexed="81"/>
            <rFont val="Tahoma"/>
            <family val="2"/>
          </rPr>
          <t>Jordan Albright:</t>
        </r>
        <r>
          <rPr>
            <sz val="9"/>
            <color indexed="81"/>
            <rFont val="Tahoma"/>
            <family val="2"/>
          </rPr>
          <t xml:space="preserve">
No TRM data</t>
        </r>
      </text>
    </comment>
    <comment ref="I31" authorId="0" shapeId="0" xr:uid="{00000000-0006-0000-0400-000005000000}">
      <text>
        <r>
          <rPr>
            <b/>
            <sz val="9"/>
            <color indexed="81"/>
            <rFont val="Tahoma"/>
            <family val="2"/>
          </rPr>
          <t>Jordan Albright:</t>
        </r>
        <r>
          <rPr>
            <sz val="9"/>
            <color indexed="81"/>
            <rFont val="Tahoma"/>
            <family val="2"/>
          </rPr>
          <t xml:space="preserve">
No TRM data</t>
        </r>
      </text>
    </comment>
    <comment ref="J31" authorId="0" shapeId="0" xr:uid="{00000000-0006-0000-0400-000006000000}">
      <text>
        <r>
          <rPr>
            <b/>
            <sz val="9"/>
            <color indexed="81"/>
            <rFont val="Tahoma"/>
            <family val="2"/>
          </rPr>
          <t>Jordan Albright:</t>
        </r>
        <r>
          <rPr>
            <sz val="9"/>
            <color indexed="81"/>
            <rFont val="Tahoma"/>
            <family val="2"/>
          </rPr>
          <t xml:space="preserve">
No TRM data</t>
        </r>
      </text>
    </comment>
    <comment ref="K31" authorId="0" shapeId="0" xr:uid="{00000000-0006-0000-0400-000007000000}">
      <text>
        <r>
          <rPr>
            <b/>
            <sz val="9"/>
            <color indexed="81"/>
            <rFont val="Tahoma"/>
            <family val="2"/>
          </rPr>
          <t>Jordan Albright:</t>
        </r>
        <r>
          <rPr>
            <sz val="9"/>
            <color indexed="81"/>
            <rFont val="Tahoma"/>
            <family val="2"/>
          </rPr>
          <t xml:space="preserve">
No TRM data</t>
        </r>
      </text>
    </comment>
    <comment ref="L31" authorId="0" shapeId="0" xr:uid="{00000000-0006-0000-0400-000008000000}">
      <text>
        <r>
          <rPr>
            <b/>
            <sz val="9"/>
            <color indexed="81"/>
            <rFont val="Tahoma"/>
            <family val="2"/>
          </rPr>
          <t>Jordan Albright:</t>
        </r>
        <r>
          <rPr>
            <sz val="9"/>
            <color indexed="81"/>
            <rFont val="Tahoma"/>
            <family val="2"/>
          </rPr>
          <t xml:space="preserve">
No TRM data</t>
        </r>
      </text>
    </comment>
    <comment ref="M31" authorId="0" shapeId="0" xr:uid="{00000000-0006-0000-0400-000009000000}">
      <text>
        <r>
          <rPr>
            <b/>
            <sz val="9"/>
            <color indexed="81"/>
            <rFont val="Tahoma"/>
            <family val="2"/>
          </rPr>
          <t>Jordan Albright:</t>
        </r>
        <r>
          <rPr>
            <sz val="9"/>
            <color indexed="81"/>
            <rFont val="Tahoma"/>
            <family val="2"/>
          </rPr>
          <t xml:space="preserve">
No TRM data</t>
        </r>
      </text>
    </comment>
    <comment ref="G37" authorId="0" shapeId="0" xr:uid="{00000000-0006-0000-0400-00000A000000}">
      <text>
        <r>
          <rPr>
            <b/>
            <sz val="9"/>
            <color indexed="81"/>
            <rFont val="Tahoma"/>
            <family val="2"/>
          </rPr>
          <t>Jordan Albright:</t>
        </r>
        <r>
          <rPr>
            <sz val="9"/>
            <color indexed="81"/>
            <rFont val="Tahoma"/>
            <family val="2"/>
          </rPr>
          <t xml:space="preserve">
As with the baseline, the assumptions for this measure is based on the average of the assumed new wattages.</t>
        </r>
      </text>
    </comment>
    <comment ref="H37" authorId="0" shapeId="0" xr:uid="{00000000-0006-0000-0400-00000B000000}">
      <text>
        <r>
          <rPr>
            <b/>
            <sz val="9"/>
            <color indexed="81"/>
            <rFont val="Tahoma"/>
            <family val="2"/>
          </rPr>
          <t>Jordan Albright:</t>
        </r>
        <r>
          <rPr>
            <sz val="9"/>
            <color indexed="81"/>
            <rFont val="Tahoma"/>
            <family val="2"/>
          </rPr>
          <t xml:space="preserve">
For this calculation, I reviewed the frequency of &lt;15W and &gt;=15 directional bulbs in the prescriptive tool, and found that by 3/11/2015, they had been used at approximately the same frequency.  So the baseline assumption is an average of the 2014 baseline wattages for directional bulbs.</t>
        </r>
      </text>
    </comment>
    <comment ref="G38" authorId="0" shapeId="0" xr:uid="{00000000-0006-0000-0400-00000C000000}">
      <text>
        <r>
          <rPr>
            <b/>
            <sz val="9"/>
            <color indexed="81"/>
            <rFont val="Tahoma"/>
            <family val="2"/>
          </rPr>
          <t>Jordan Albright:</t>
        </r>
        <r>
          <rPr>
            <sz val="9"/>
            <color indexed="81"/>
            <rFont val="Tahoma"/>
            <family val="2"/>
          </rPr>
          <t xml:space="preserve">
As with the baseline, the assumptions for this measure is based on the average of the assumed new wattages.</t>
        </r>
      </text>
    </comment>
    <comment ref="H38" authorId="0" shapeId="0" xr:uid="{00000000-0006-0000-0400-00000D000000}">
      <text>
        <r>
          <rPr>
            <b/>
            <sz val="9"/>
            <color indexed="81"/>
            <rFont val="Tahoma"/>
            <family val="2"/>
          </rPr>
          <t>Jordan Albright:</t>
        </r>
        <r>
          <rPr>
            <sz val="9"/>
            <color indexed="81"/>
            <rFont val="Tahoma"/>
            <family val="2"/>
          </rPr>
          <t xml:space="preserve">
For this calculation, I reviewed the frequency of &lt;15W and &gt;=15 directional bulbs in the prescriptive tool, and found that by 3/11/2015, they had been used at approximately the same frequency.  So the baseline assumption is an average of the 2014 baseline wattages for directional bulbs.</t>
        </r>
      </text>
    </comment>
    <comment ref="G39" authorId="0" shapeId="0" xr:uid="{00000000-0006-0000-0400-00000E000000}">
      <text>
        <r>
          <rPr>
            <b/>
            <sz val="9"/>
            <color indexed="81"/>
            <rFont val="Tahoma"/>
            <family val="2"/>
          </rPr>
          <t>Jordan Albright:</t>
        </r>
        <r>
          <rPr>
            <sz val="9"/>
            <color indexed="81"/>
            <rFont val="Tahoma"/>
            <family val="2"/>
          </rPr>
          <t xml:space="preserve">
As with the baseline, the assumptions for this measure is based on the average of the assumed new wattages.</t>
        </r>
      </text>
    </comment>
    <comment ref="H39" authorId="0" shapeId="0" xr:uid="{00000000-0006-0000-0400-00000F000000}">
      <text>
        <r>
          <rPr>
            <b/>
            <sz val="9"/>
            <color indexed="81"/>
            <rFont val="Tahoma"/>
            <family val="2"/>
          </rPr>
          <t>Jordan Albright:</t>
        </r>
        <r>
          <rPr>
            <sz val="9"/>
            <color indexed="81"/>
            <rFont val="Tahoma"/>
            <family val="2"/>
          </rPr>
          <t xml:space="preserve">
For this calculation, I reviewed the frequency of &lt;15W and &gt;=15 directional bulbs in the prescriptive tool, and found that by 3/11/2015, they had been used at approximately the same frequency.  So the baseline assumption is an average of the 2014 baseline wattages for directional bulbs.</t>
        </r>
      </text>
    </comment>
    <comment ref="G40" authorId="0" shapeId="0" xr:uid="{00000000-0006-0000-0400-000010000000}">
      <text>
        <r>
          <rPr>
            <b/>
            <sz val="9"/>
            <color indexed="81"/>
            <rFont val="Tahoma"/>
            <family val="2"/>
          </rPr>
          <t>Jordan Albright:</t>
        </r>
        <r>
          <rPr>
            <sz val="9"/>
            <color indexed="81"/>
            <rFont val="Tahoma"/>
            <family val="2"/>
          </rPr>
          <t xml:space="preserve">
As with the baseline, the assumptions for this measure is based on the average of the assumed new wattages.</t>
        </r>
      </text>
    </comment>
    <comment ref="H40" authorId="0" shapeId="0" xr:uid="{00000000-0006-0000-0400-000011000000}">
      <text>
        <r>
          <rPr>
            <b/>
            <sz val="9"/>
            <color indexed="81"/>
            <rFont val="Tahoma"/>
            <family val="2"/>
          </rPr>
          <t>Jordan Albright:</t>
        </r>
        <r>
          <rPr>
            <sz val="9"/>
            <color indexed="81"/>
            <rFont val="Tahoma"/>
            <family val="2"/>
          </rPr>
          <t xml:space="preserve">
For this calculation, I reviewed the frequency of &lt;15W and &gt;=15 directional bulbs in the prescriptive tool, and found that by 3/11/2015, they had been used at approximately the same frequency.  So the baseline assumption is an average of the 2014 baseline wattages for directional bulbs.</t>
        </r>
      </text>
    </comment>
    <comment ref="G41" authorId="0" shapeId="0" xr:uid="{00000000-0006-0000-0400-000012000000}">
      <text>
        <r>
          <rPr>
            <b/>
            <sz val="9"/>
            <color indexed="81"/>
            <rFont val="Tahoma"/>
            <family val="2"/>
          </rPr>
          <t>Jordan Albright:</t>
        </r>
        <r>
          <rPr>
            <sz val="9"/>
            <color indexed="81"/>
            <rFont val="Tahoma"/>
            <family val="2"/>
          </rPr>
          <t xml:space="preserve">
Assumption based on frequency of Standard/decorative bulbs in the prescriptive tool for 7511 projects as or 3/11/2015</t>
        </r>
      </text>
    </comment>
    <comment ref="H41" authorId="0" shapeId="0" xr:uid="{00000000-0006-0000-0400-000013000000}">
      <text>
        <r>
          <rPr>
            <b/>
            <sz val="9"/>
            <color indexed="81"/>
            <rFont val="Tahoma"/>
            <family val="2"/>
          </rPr>
          <t>Jordan Albright:</t>
        </r>
        <r>
          <rPr>
            <sz val="9"/>
            <color indexed="81"/>
            <rFont val="Tahoma"/>
            <family val="2"/>
          </rPr>
          <t xml:space="preserve">
Assumption based on frequency of Standard/decorative bulbs in the prescriptive tool for 7511 projects as or 3/11/2015</t>
        </r>
      </text>
    </comment>
  </commentList>
</comments>
</file>

<file path=xl/sharedStrings.xml><?xml version="1.0" encoding="utf-8"?>
<sst xmlns="http://schemas.openxmlformats.org/spreadsheetml/2006/main" count="1075" uniqueCount="568">
  <si>
    <t>City</t>
  </si>
  <si>
    <t>Washington</t>
  </si>
  <si>
    <t>State</t>
  </si>
  <si>
    <t>DC</t>
  </si>
  <si>
    <t>Zip</t>
  </si>
  <si>
    <t>Ward</t>
  </si>
  <si>
    <t>Email Address</t>
  </si>
  <si>
    <t>Suite #</t>
  </si>
  <si>
    <t>Third party business name</t>
  </si>
  <si>
    <t>Date</t>
  </si>
  <si>
    <t>Other</t>
  </si>
  <si>
    <t>Approved</t>
  </si>
  <si>
    <t xml:space="preserve">DCSEU tracking #: </t>
  </si>
  <si>
    <t>Code</t>
  </si>
  <si>
    <t>Description</t>
  </si>
  <si>
    <t>Rebate</t>
  </si>
  <si>
    <t>150w MH to 3-lamp HPT8</t>
  </si>
  <si>
    <t>250w MH to 4-lamp HPT8</t>
  </si>
  <si>
    <t xml:space="preserve">400w MH to 4-lamp T5HO </t>
  </si>
  <si>
    <t>250w MH to 3-lamp T5HO</t>
  </si>
  <si>
    <t>New T5 Troffer/Wrap Fixture</t>
  </si>
  <si>
    <t>New HPT8 High-Bay with High BF Ballast</t>
  </si>
  <si>
    <t>New HPT8 Industrial/Strip Fixture</t>
  </si>
  <si>
    <t>New HPT8 Troffer/Wrap Fixture</t>
  </si>
  <si>
    <t>New HPT8 Indirect Fixture</t>
  </si>
  <si>
    <t>New T5 Indirect Fixture</t>
  </si>
  <si>
    <t>New T5 Industrial/Strip Fixture</t>
  </si>
  <si>
    <t>New Compact Fluorescent Fixture ≤ 20w</t>
  </si>
  <si>
    <t>New Compact Fluorescent Fixture &gt; 20w</t>
  </si>
  <si>
    <t>Specialty Lighting Products</t>
  </si>
  <si>
    <t>Screw-Base Induction Bulb</t>
  </si>
  <si>
    <t>Occupancy Sensors, Controlled</t>
  </si>
  <si>
    <t>Daylight Sensors, Controlled</t>
  </si>
  <si>
    <t>Remote-Mounted Daylight Sensor ≥ 75w</t>
  </si>
  <si>
    <t>Fixture-Mounted Daylight Sensor ≥ 45w</t>
  </si>
  <si>
    <t>ENERGY STAR Qualified Screw and Pin Base Bulbs</t>
  </si>
  <si>
    <t>Directional R/BR/PAR 38-40</t>
  </si>
  <si>
    <t>Directional R/BR/PAR 30</t>
  </si>
  <si>
    <t>Directional R/BR/PAR 20</t>
  </si>
  <si>
    <t>Directional MR/PAR 16</t>
  </si>
  <si>
    <t>Omnidirectional A-Type or Globe</t>
  </si>
  <si>
    <t>Candle/Decorative</t>
  </si>
  <si>
    <t>Wall-Wash Light Fixtures</t>
  </si>
  <si>
    <t>Recessed &amp; Surface/Pendant-Mounted, Downlight Fixtures</t>
  </si>
  <si>
    <t>Portable Desk/Task Light Fixtures</t>
  </si>
  <si>
    <t>Undercabinet Shelf-Mounted Task Light Fixtures</t>
  </si>
  <si>
    <t>High &amp; Low Bay Fixtures</t>
  </si>
  <si>
    <t>Refrigerated Case Light  Door Fixtures</t>
  </si>
  <si>
    <t>Freezer Case Light Door Fixtures</t>
  </si>
  <si>
    <t>Display Case Light Door Fixtures</t>
  </si>
  <si>
    <t>Bollard Fixtures</t>
  </si>
  <si>
    <t>Fixtures and Retrofit Kits: &lt; 30 input watts</t>
  </si>
  <si>
    <t>Outdoor Wall Mounted Area Fixtures</t>
  </si>
  <si>
    <t>Fixtures and Retrofit Kits: 30 - 75 input watts or 2,000 - 5,000 lumens</t>
  </si>
  <si>
    <t>Fixtures and Retrofit Kits: &gt; 75 input watts or &gt; 5,000 lumens</t>
  </si>
  <si>
    <t>Fixtures: &lt; 30 input watts</t>
  </si>
  <si>
    <t>Fixtures: ≥ 30 input watts or ≥ 2,000 lumens</t>
  </si>
  <si>
    <t>Outdoor Flood/Spot Fixtures</t>
  </si>
  <si>
    <t>Flood/Spot Fixture, Accent: &lt; 1,000 lumens</t>
  </si>
  <si>
    <t>Flood/Spot Fixture, Accent: 1,000 - 4,000 lumens</t>
  </si>
  <si>
    <t>Flood/Spot Fixture, Accent: &gt; 4,000 lumens</t>
  </si>
  <si>
    <t>Track Lighting Fixtures (Per Head) (Screw &amp; Pin Based products ineligible)</t>
  </si>
  <si>
    <t>Air Conditioner</t>
  </si>
  <si>
    <t>AC &lt; 65,000 Btu/hr (Split)</t>
  </si>
  <si>
    <t>AC &lt; 65,000 Btu/hr (Packaged)</t>
  </si>
  <si>
    <t>AC &gt; 65,000 Btu/hr (Split &amp; Packaged)</t>
  </si>
  <si>
    <t>Integrated Dual Enthalpy Economizer</t>
  </si>
  <si>
    <t>SEHA Tier 1 Room Air Conditioners</t>
  </si>
  <si>
    <t>Indirect Water Heater ≤ 200 MBh (Boiler Efficiency ≥ 90%)</t>
  </si>
  <si>
    <t>Indirect Water Heater ≤ 200 MBh (Boiler Efficiency 84% to 90%)</t>
  </si>
  <si>
    <t>Tankless Water Heater ≤ 200 MBh (Boiler Efficiency &gt; 82%)</t>
  </si>
  <si>
    <t>Tankless Water Heater ≤ 200 MBh (Boiler Efficiency &gt; 90%)</t>
  </si>
  <si>
    <t>Outside Air Reset Boiler Controls</t>
  </si>
  <si>
    <t>Boiler Reset Controls</t>
  </si>
  <si>
    <t>Condensing Boiler (75 to 225 kBtu/hr)</t>
  </si>
  <si>
    <t>Condensing Furnace (&lt; 225 kBtu/hr)</t>
  </si>
  <si>
    <t>Variable Frequency Drive (VFD) Screw Compressors</t>
  </si>
  <si>
    <t>10 -14 horsepower</t>
  </si>
  <si>
    <t>15 - 19 hp</t>
  </si>
  <si>
    <t>20 - 24 hp</t>
  </si>
  <si>
    <t>25 - 29 hp</t>
  </si>
  <si>
    <t>30 - 34 hp</t>
  </si>
  <si>
    <t>35 - 39 hp</t>
  </si>
  <si>
    <t>Air Receivers/Tanks for Load/No-load Screw Compressors</t>
  </si>
  <si>
    <t>10 horsepower (≥ 240 gallon tank)</t>
  </si>
  <si>
    <t>15 hp (≥ 400 gal)</t>
  </si>
  <si>
    <t>20 hp (≥ 500 gal)</t>
  </si>
  <si>
    <t>25 hp (≥ 660 gal)</t>
  </si>
  <si>
    <t>30 hp (≥ 660 gal)</t>
  </si>
  <si>
    <t>35 hp (≥ 1,060 gal)</t>
  </si>
  <si>
    <t>40 hp (≥ 1,060 gal)</t>
  </si>
  <si>
    <t>Cycling Refrigerated Thermal Mass Dryers</t>
  </si>
  <si>
    <t>0 - 25 CFM capacity</t>
  </si>
  <si>
    <t>26 - 50 CFM</t>
  </si>
  <si>
    <t>51 - 100 CFM</t>
  </si>
  <si>
    <t>101 - 150 CFM</t>
  </si>
  <si>
    <t>151 - 300 CFM</t>
  </si>
  <si>
    <t>No-loss Drains</t>
  </si>
  <si>
    <t>Air-entraining Air Nozzles</t>
  </si>
  <si>
    <t>REFRIGERATION</t>
  </si>
  <si>
    <t>Qty</t>
  </si>
  <si>
    <t>150w MH to 2-lamp HPT8</t>
  </si>
  <si>
    <t>150w MH to 2-lamp T5HO</t>
  </si>
  <si>
    <t>400w MH to 6-lamp T5HO</t>
  </si>
  <si>
    <t xml:space="preserve">400w MH to 6-lamp HPT8 </t>
  </si>
  <si>
    <t>Location</t>
  </si>
  <si>
    <t>HEATING &amp; COOLING</t>
  </si>
  <si>
    <t>Size</t>
  </si>
  <si>
    <t>LED-101</t>
  </si>
  <si>
    <t>NLS-101</t>
  </si>
  <si>
    <t>NLS-102</t>
  </si>
  <si>
    <t>NLS-103</t>
  </si>
  <si>
    <t>NLS-104</t>
  </si>
  <si>
    <t>NLS-105</t>
  </si>
  <si>
    <t>NLS-106</t>
  </si>
  <si>
    <t>NLS-107</t>
  </si>
  <si>
    <t>NLS-108</t>
  </si>
  <si>
    <t>NLS-109</t>
  </si>
  <si>
    <t>NLS-110</t>
  </si>
  <si>
    <t>NLS-111</t>
  </si>
  <si>
    <t>NLS-112</t>
  </si>
  <si>
    <t>NLS-113</t>
  </si>
  <si>
    <t>NLS-114</t>
  </si>
  <si>
    <t>NLS-115</t>
  </si>
  <si>
    <t>NLS-116</t>
  </si>
  <si>
    <t>NLS-117</t>
  </si>
  <si>
    <t>NLS-118</t>
  </si>
  <si>
    <t>NLS-201</t>
  </si>
  <si>
    <t>NLS-202</t>
  </si>
  <si>
    <t>NLS-203</t>
  </si>
  <si>
    <t>NLS-204</t>
  </si>
  <si>
    <t>NLS-205</t>
  </si>
  <si>
    <t>NLS-206</t>
  </si>
  <si>
    <t>LED-102</t>
  </si>
  <si>
    <t>LED-103</t>
  </si>
  <si>
    <t>LED-104</t>
  </si>
  <si>
    <t>LED-105</t>
  </si>
  <si>
    <t>LED-106</t>
  </si>
  <si>
    <t>LED-201</t>
  </si>
  <si>
    <t>LED-202</t>
  </si>
  <si>
    <t>LED-203</t>
  </si>
  <si>
    <t>LED-204</t>
  </si>
  <si>
    <t>LED-205</t>
  </si>
  <si>
    <t>LED-206</t>
  </si>
  <si>
    <t>LED-207</t>
  </si>
  <si>
    <t>LED-208</t>
  </si>
  <si>
    <t>LED-209</t>
  </si>
  <si>
    <t>LED-210</t>
  </si>
  <si>
    <t>LED-211</t>
  </si>
  <si>
    <t>LED-212</t>
  </si>
  <si>
    <t>LED-301</t>
  </si>
  <si>
    <t>LED-302</t>
  </si>
  <si>
    <t>LED-303</t>
  </si>
  <si>
    <t>LED-304</t>
  </si>
  <si>
    <t>LED-305</t>
  </si>
  <si>
    <t>LED-306</t>
  </si>
  <si>
    <t>LED-307</t>
  </si>
  <si>
    <t>LED-308</t>
  </si>
  <si>
    <t>LED-309</t>
  </si>
  <si>
    <t>LED-310</t>
  </si>
  <si>
    <t>LED-311</t>
  </si>
  <si>
    <t>LED-312</t>
  </si>
  <si>
    <t>LED-313</t>
  </si>
  <si>
    <t>LED-314</t>
  </si>
  <si>
    <t>LED-315</t>
  </si>
  <si>
    <t>LED-316</t>
  </si>
  <si>
    <t>LED-317</t>
  </si>
  <si>
    <t>LED-318</t>
  </si>
  <si>
    <t>LED-319</t>
  </si>
  <si>
    <t>LED-320</t>
  </si>
  <si>
    <t>AIR-101</t>
  </si>
  <si>
    <t>AIR-102</t>
  </si>
  <si>
    <t>AIR-103</t>
  </si>
  <si>
    <t>AIR-104</t>
  </si>
  <si>
    <t>AIR-105</t>
  </si>
  <si>
    <t>AIR-106</t>
  </si>
  <si>
    <t>AIR-107</t>
  </si>
  <si>
    <t>AIR-108</t>
  </si>
  <si>
    <t>AIR-109</t>
  </si>
  <si>
    <t>AIR-110</t>
  </si>
  <si>
    <t>AIR-111</t>
  </si>
  <si>
    <t>AIR-112</t>
  </si>
  <si>
    <t>AIR-113</t>
  </si>
  <si>
    <t>AIR-114</t>
  </si>
  <si>
    <t>AIR-115</t>
  </si>
  <si>
    <t>AIR-116</t>
  </si>
  <si>
    <t>AIR-117</t>
  </si>
  <si>
    <t>AIR-118</t>
  </si>
  <si>
    <t>AIR-119</t>
  </si>
  <si>
    <t>DN-101</t>
  </si>
  <si>
    <t>DN-102</t>
  </si>
  <si>
    <t>Type</t>
  </si>
  <si>
    <t>Continuous Covers &amp; 
Strip-Curtains</t>
  </si>
  <si>
    <t>Zero Energy Cooler Door</t>
  </si>
  <si>
    <t>Zero Energy Cooler Frame</t>
  </si>
  <si>
    <t>Doors &amp; Frames 
(Reach-In Type)</t>
  </si>
  <si>
    <t>Evaporator Fan Motor Controls</t>
  </si>
  <si>
    <t>Door/Frame Heater Controls (Humidity-Based)</t>
  </si>
  <si>
    <t>Cooler</t>
  </si>
  <si>
    <t>Freezer</t>
  </si>
  <si>
    <t>Intelligent Defrost Controls</t>
  </si>
  <si>
    <t>High-Efficiency Brushless DC Evaporator Fan Motors</t>
  </si>
  <si>
    <t>For Walk-in Cooler Systems Only</t>
  </si>
  <si>
    <t>RFC-101</t>
  </si>
  <si>
    <t>RFC-102</t>
  </si>
  <si>
    <t>RFC-103</t>
  </si>
  <si>
    <t>RFC-104</t>
  </si>
  <si>
    <t>RFC-105</t>
  </si>
  <si>
    <t>RFC-106</t>
  </si>
  <si>
    <t>RFC-107</t>
  </si>
  <si>
    <t>RFC-108</t>
  </si>
  <si>
    <t>RFC-109</t>
  </si>
  <si>
    <t>RFC-110</t>
  </si>
  <si>
    <t>RFC-111</t>
  </si>
  <si>
    <t>RFC-112</t>
  </si>
  <si>
    <t>REF-101</t>
  </si>
  <si>
    <t>Glass door, &lt; 15 cubic feet</t>
  </si>
  <si>
    <t>Glass door, 15 to &lt; 30 cubic feet</t>
  </si>
  <si>
    <t>Glass door, 30 to &lt; 50 cubic feet</t>
  </si>
  <si>
    <t>Glass door, 50 to &lt; 80 cubic feet</t>
  </si>
  <si>
    <t>Solid door, &lt; 15 cubic feet</t>
  </si>
  <si>
    <t>Solid door, 15 to &lt; 30 cubic feet</t>
  </si>
  <si>
    <t>Solid door, 30 to &lt; 50 cubic feet</t>
  </si>
  <si>
    <t>Solid door, 50 to &lt; 80 cubic feet</t>
  </si>
  <si>
    <t>ENERGY STAR Reach-in Refrigerators (up to 80 cubic feet)</t>
  </si>
  <si>
    <t>ENERGY STAR Ice Machines</t>
  </si>
  <si>
    <t>ENERGY STAR Reach-in Freezers (up to 80 cubic feet)</t>
  </si>
  <si>
    <t>Ice production &lt; 175 lbs/day</t>
  </si>
  <si>
    <t>Ice production ≥ 175 lbs/day</t>
  </si>
  <si>
    <t>REF-102</t>
  </si>
  <si>
    <t>REF-103</t>
  </si>
  <si>
    <t>REF-104</t>
  </si>
  <si>
    <t>REF-105</t>
  </si>
  <si>
    <t>REF-106</t>
  </si>
  <si>
    <t>REF-107</t>
  </si>
  <si>
    <t>REF-108</t>
  </si>
  <si>
    <t>REF-109</t>
  </si>
  <si>
    <t>REF-110</t>
  </si>
  <si>
    <t>REF-111</t>
  </si>
  <si>
    <t>REF-112</t>
  </si>
  <si>
    <t>REF-113</t>
  </si>
  <si>
    <t>REF-114</t>
  </si>
  <si>
    <t>REF-115</t>
  </si>
  <si>
    <t>REF-116</t>
  </si>
  <si>
    <t>REF-117</t>
  </si>
  <si>
    <t>REF-118</t>
  </si>
  <si>
    <t>How did you hear about DCSEU rebates?</t>
  </si>
  <si>
    <t>FOOD SERVICE</t>
  </si>
  <si>
    <t>ENERGY STAR Qualified Food Service Equipment</t>
  </si>
  <si>
    <t>Steam Cooker (gas)</t>
  </si>
  <si>
    <t>Steam Cooker (electric)</t>
  </si>
  <si>
    <t>Hot Food Holding Cabinet (electric)</t>
  </si>
  <si>
    <t>Combination Oven (gas)</t>
  </si>
  <si>
    <t>Combination Oven (electric)</t>
  </si>
  <si>
    <t>Convection Oven (gas)</t>
  </si>
  <si>
    <t>Convection Oven (electric)</t>
  </si>
  <si>
    <t>Fryer (gas)</t>
  </si>
  <si>
    <t>Fryer (electric)</t>
  </si>
  <si>
    <t>Griddle (gas)</t>
  </si>
  <si>
    <t>Griddle (electric)</t>
  </si>
  <si>
    <t>FS-101</t>
  </si>
  <si>
    <t>Vending Equipment</t>
  </si>
  <si>
    <t>Vending Machine Controllers</t>
  </si>
  <si>
    <t>Plug-Load Occupancy Sensor</t>
  </si>
  <si>
    <t>Controllers &amp; Sensors</t>
  </si>
  <si>
    <r>
      <t>Food Preparation Equipment</t>
    </r>
    <r>
      <rPr>
        <sz val="11"/>
        <color theme="1"/>
        <rFont val="Arial Narrow"/>
        <family val="2"/>
      </rPr>
      <t xml:space="preserve"> ("gas" measures for sites with natural gas)</t>
    </r>
  </si>
  <si>
    <t>FS-102</t>
  </si>
  <si>
    <t>FS-103</t>
  </si>
  <si>
    <t>FS-104</t>
  </si>
  <si>
    <t>FS-105</t>
  </si>
  <si>
    <t>FS-106</t>
  </si>
  <si>
    <t>FS-107</t>
  </si>
  <si>
    <t>FS-108</t>
  </si>
  <si>
    <t>FS-109</t>
  </si>
  <si>
    <t>FS-110</t>
  </si>
  <si>
    <t>FS-111</t>
  </si>
  <si>
    <t>FS-201</t>
  </si>
  <si>
    <t>FS-202</t>
  </si>
  <si>
    <t>FS-301</t>
  </si>
  <si>
    <t>MSC-101</t>
  </si>
  <si>
    <r>
      <t>Pre-rinse Spray Valve</t>
    </r>
    <r>
      <rPr>
        <sz val="11"/>
        <color theme="1"/>
        <rFont val="Arial Narrow"/>
        <family val="2"/>
      </rPr>
      <t xml:space="preserve"> (only for sites with natural gas)</t>
    </r>
  </si>
  <si>
    <t>Low Flow Showerhead (gas)</t>
  </si>
  <si>
    <t>Faucet Aerator (gas)</t>
  </si>
  <si>
    <t>Coin-Operated or Laundromat Clothes Washer (gas)</t>
  </si>
  <si>
    <t>MSC-102</t>
  </si>
  <si>
    <t>MSC-103</t>
  </si>
  <si>
    <t>Hrs/day</t>
  </si>
  <si>
    <t>Days/Yr</t>
  </si>
  <si>
    <t>Food lbs/day</t>
  </si>
  <si>
    <t>Serial #</t>
  </si>
  <si>
    <t>LED-213</t>
  </si>
  <si>
    <t>DLC 4' Replacement Lamps, Tubes</t>
  </si>
  <si>
    <t>FS-302</t>
  </si>
  <si>
    <t>FS-303</t>
  </si>
  <si>
    <t>HC-101</t>
  </si>
  <si>
    <t>HC-102</t>
  </si>
  <si>
    <t>HC-103</t>
  </si>
  <si>
    <t>HC-104</t>
  </si>
  <si>
    <t>HC-105</t>
  </si>
  <si>
    <t>HC-201</t>
  </si>
  <si>
    <t>HC-301</t>
  </si>
  <si>
    <t>HC-302</t>
  </si>
  <si>
    <t>HC-303</t>
  </si>
  <si>
    <t>HC-304</t>
  </si>
  <si>
    <t>HC-401</t>
  </si>
  <si>
    <t>HC-402</t>
  </si>
  <si>
    <t>HC-403</t>
  </si>
  <si>
    <t>≥ 40 hp</t>
  </si>
  <si>
    <t>Serial</t>
  </si>
  <si>
    <t>hr/dy</t>
  </si>
  <si>
    <t>dy/yr</t>
  </si>
  <si>
    <t>lbs/dy</t>
  </si>
  <si>
    <t>= Total rebate amount requested</t>
  </si>
  <si>
    <t>= Total DCSEU rebate amount approved</t>
  </si>
  <si>
    <t>Product Manufacturer &amp; Model</t>
  </si>
  <si>
    <t>Comments</t>
  </si>
  <si>
    <t>Sincerely,</t>
  </si>
  <si>
    <t>PRE-APPROVAL CHECKLIST</t>
  </si>
  <si>
    <t>Confirm that equipment is eligible.</t>
  </si>
  <si>
    <t>When you receive a pre-approval letter, purchase and install new, eligible equipment.</t>
  </si>
  <si>
    <t>Linked Data Validation Strings</t>
  </si>
  <si>
    <t>New T5 High-Bay Fixture with new ballast</t>
  </si>
  <si>
    <t>CEE listed lamp and ballast</t>
  </si>
  <si>
    <t>CEE listed lamp and ballast, 
≥ 80% fixture efficiency</t>
  </si>
  <si>
    <t>≥ 80% fixture efficiency</t>
  </si>
  <si>
    <t>≥ 85% fixture efficiency</t>
  </si>
  <si>
    <t>≥ 90% fixture efficiency</t>
  </si>
  <si>
    <t>Hard-wired or wirelessly controlled sensors, ≥ 175 watts controlled</t>
  </si>
  <si>
    <t>Remote-Mounted Occupancy Sensor</t>
  </si>
  <si>
    <t>Wall-Mounted Occupancy Sensor</t>
  </si>
  <si>
    <t>Fixture-Mounted Occupancy Sensor</t>
  </si>
  <si>
    <t>Hard-wired or wirelessly controlled sensors, ≥ 75 watts controlled</t>
  </si>
  <si>
    <t>Hard-wired or wirelessly controlled sensors, ≥ 45 watts controlled</t>
  </si>
  <si>
    <t>Specifications for eligibility</t>
  </si>
  <si>
    <t>ENERGY STAR - Wall Sconces</t>
  </si>
  <si>
    <t>ENERGY STAR - Downlight Pendant, Downlight Surface Mount, Downlight Recessed, Downlight Solid State Retrofit</t>
  </si>
  <si>
    <t>DLC - Track or Mono-Point Directional Luminaires</t>
  </si>
  <si>
    <t>ENERGY STAR - Portable Desk Task Lighting</t>
  </si>
  <si>
    <t>ENERGY STAR - Under Cabinet, Under Cabinet Shelf-Mounted Task Light</t>
  </si>
  <si>
    <t>DLC - High-Bay Luminaires for Commercial and Industrial Buildings, Low-Bay Luminaires for Commercial and Industrial Buildings, High-Bay Aisle Luminaire</t>
  </si>
  <si>
    <t>DLC - Four-Foot Linear Replacement Lamps</t>
  </si>
  <si>
    <t>DLC - 2x2 Luminaires for Ambient Lighting of Interior Commercial Spaces, Linear Ambient Luminaires</t>
  </si>
  <si>
    <t>DLC - 2x4 Luminaires for Ambient Lighting of Interior Commercial Spaces, Linear Ambient Luminaires</t>
  </si>
  <si>
    <t>DLC - 1x4 Luminaires for Ambient Lighting of Interior Commercial Spaces, Linear Ambient Luminaires</t>
  </si>
  <si>
    <t>DLC - Vertical Refrigerated Case Luminaires, Horizontal Refrigerated Case Luminaires</t>
  </si>
  <si>
    <t>DLC - Display Case Luminaires</t>
  </si>
  <si>
    <t xml:space="preserve">2' x 2' Ambient Light Fixtures </t>
  </si>
  <si>
    <t>2' x 4' Ambient Light Fixtures</t>
  </si>
  <si>
    <t>1' x 4' Ambient Light Fixtures</t>
  </si>
  <si>
    <t>DLC - Outdoor Pole/Arm-Mounted Area and Roadway Luminaires</t>
  </si>
  <si>
    <t>DLC - Outdoor Pole/Arm-Mounted Decorative Luminaires</t>
  </si>
  <si>
    <t>DLC - Outdoor Wall-Mounted Area Luminaires</t>
  </si>
  <si>
    <t>DLC - Parking Garage Luminaires, Fuel Pump Canopy Luminaires</t>
  </si>
  <si>
    <t>DLC - Bollards</t>
  </si>
  <si>
    <t>DLC - Landscape/Accent Flood and Spot Luminaires</t>
  </si>
  <si>
    <t>DLC - Architectural Flood and Spot Luminaires</t>
  </si>
  <si>
    <t>Controls are eligible for rebates ONLY when they are installed with new, qualifying equipment in commercial or industrial buildings</t>
  </si>
  <si>
    <t>Eligible systems are less than 5.4 tons and have EER ≥ 12.0</t>
  </si>
  <si>
    <t>Eligible systems are less than 5.4 tons and have EER ≥ 11.6</t>
  </si>
  <si>
    <t>Eligible systems less than 20 tons have EER ≥ 11.5, and eligible systems of 20 or more tons have EER ≥ 10.3</t>
  </si>
  <si>
    <t>Eligible systems have EER ≥ 14.0</t>
  </si>
  <si>
    <t>Room air conditioning units are through-the-wall or built-in, self-contained units that have a rated capacity of 2 tons or less</t>
  </si>
  <si>
    <t>Must be ENERGY STAR listed</t>
  </si>
  <si>
    <t>Eligible units have ≥ 94% AFUE</t>
  </si>
  <si>
    <t>Timed drains are not eligible</t>
  </si>
  <si>
    <t>Nozzles exceeding 14 CFM at 100 psi do not qualify</t>
  </si>
  <si>
    <t>Drains</t>
  </si>
  <si>
    <t>Nozzles</t>
  </si>
  <si>
    <t>Continuous Cover(s)</t>
  </si>
  <si>
    <t>Strip-Curtain(s)</t>
  </si>
  <si>
    <t>Eligible covers are installed on open, multi-desk coolers.  Rebate is based on horizontal length (in feet) of case covered.</t>
  </si>
  <si>
    <t>Eligible curtains are installed on open, multi-desk coolers.  Rebate is based on horizontal length (in feet) of case covered.</t>
  </si>
  <si>
    <t>Doors must have double- or triple-pane units and low-E glass coatings or low-conductivity filler gas  and be completely free of electric resistance heating.</t>
  </si>
  <si>
    <t>Frames must have double- or triple-pane units and low-E glass coatings or low-conductivity filler gas and be completely free of electric resistance heating.</t>
  </si>
  <si>
    <t>Eligible units control a minimum 4 fans or 500 watts per controller.</t>
  </si>
  <si>
    <t>Eligible units are electric controllers  on walk-in freezer evaporator coils with at least 3 fan per controller.  They must have third party operational verification testing data.</t>
  </si>
  <si>
    <t>Cooler controls</t>
  </si>
  <si>
    <t>Freezer controls</t>
  </si>
  <si>
    <t>Walk-in or Refrigerated Warehouse Fan Motors</t>
  </si>
  <si>
    <t>Merchandising Case or Reach-ins Fan Motors</t>
  </si>
  <si>
    <t>Scroll Compressors</t>
  </si>
  <si>
    <t>Eligible fan motors are brushless DC (ECM) motors replacing motors less than 1 horsepower.</t>
  </si>
  <si>
    <t>Spray valve used in a full service restaurant</t>
  </si>
  <si>
    <t>Spray valve used in a fast food restaurant</t>
  </si>
  <si>
    <t>Valve used in another type of restaurant</t>
  </si>
  <si>
    <t>Eligible units are on site with a gas-fired water heater.</t>
  </si>
  <si>
    <t>Eligible valves have a flow rate 
≤ 1.6 gallons per minute.</t>
  </si>
  <si>
    <t>Eligible showerheads have a flow rate ≤ 1.5 gallons per minute.</t>
  </si>
  <si>
    <t>Eligible aerators have a flow rate ≤ 1 gallon per minute for bathroom use, and ≤ 1.5 gallons per minute for kitchen use.</t>
  </si>
  <si>
    <t>Measure Description</t>
  </si>
  <si>
    <t>Pass</t>
  </si>
  <si>
    <t>Fail</t>
  </si>
  <si>
    <t xml:space="preserve">Contact person: </t>
  </si>
  <si>
    <t>Repeat inspection?</t>
  </si>
  <si>
    <t>Direct Install required?</t>
  </si>
  <si>
    <t>Product Inventory Worksheet</t>
  </si>
  <si>
    <t>ENERGY STAR Certified Commercial Food Service Equipment</t>
  </si>
  <si>
    <t>Project pre-approval number is……….</t>
  </si>
  <si>
    <t>Signature of official authorized to designate third party payee.</t>
  </si>
  <si>
    <t>1.</t>
  </si>
  <si>
    <t>2.</t>
  </si>
  <si>
    <t>3.</t>
  </si>
  <si>
    <t>4.</t>
  </si>
  <si>
    <t>5.</t>
  </si>
  <si>
    <t>For internal use</t>
  </si>
  <si>
    <r>
      <t xml:space="preserve">See </t>
    </r>
    <r>
      <rPr>
        <b/>
        <sz val="9"/>
        <color theme="1"/>
        <rFont val="Arial"/>
        <family val="2"/>
      </rPr>
      <t>Requirements &amp; Rebate</t>
    </r>
    <r>
      <rPr>
        <sz val="9"/>
        <color theme="1"/>
        <rFont val="Arial"/>
        <family val="2"/>
      </rPr>
      <t xml:space="preserve"> </t>
    </r>
    <r>
      <rPr>
        <b/>
        <sz val="9"/>
        <color theme="1"/>
        <rFont val="Arial"/>
        <family val="2"/>
      </rPr>
      <t>Amounts</t>
    </r>
    <r>
      <rPr>
        <sz val="9"/>
        <color theme="1"/>
        <rFont val="Arial"/>
        <family val="2"/>
      </rPr>
      <t xml:space="preserve"> to complete the form below.</t>
    </r>
  </si>
  <si>
    <t>Location of installation</t>
  </si>
  <si>
    <t>Manufacturer &amp; Model #</t>
  </si>
  <si>
    <t>Installation Location</t>
  </si>
  <si>
    <t>Retrofit Metal Halide to HPT8 or T5HO Fixtures</t>
  </si>
  <si>
    <t>New HPT8 Fixtures</t>
  </si>
  <si>
    <t>New T5 Fixtures</t>
  </si>
  <si>
    <t>Ambient Light Fixtures</t>
  </si>
  <si>
    <t>Non-decorative Outdoor Parking &amp; Roadway Fixtures</t>
  </si>
  <si>
    <t>Decorative Outdoor Parking &amp; Roadway Fixtures</t>
  </si>
  <si>
    <t>Enthalpy Economizers</t>
  </si>
  <si>
    <t>Indirect Water Heaters</t>
  </si>
  <si>
    <t>Tankless Water Heaters</t>
  </si>
  <si>
    <t>Restaurant Pre-rinse 
Spray Valves</t>
  </si>
  <si>
    <t>Faucets and Showerheads</t>
  </si>
  <si>
    <t>ENERGY STAR Clothes Washers</t>
  </si>
  <si>
    <t xml:space="preserve">Date approved: </t>
  </si>
  <si>
    <t>Total rebate reserved is……………………..</t>
  </si>
  <si>
    <t>Condensing Boilers
(rebate per kBtu/hr)</t>
  </si>
  <si>
    <t>Condensing Furnaces
(rebate per kBtu/hr)</t>
  </si>
  <si>
    <t>Contact first name</t>
  </si>
  <si>
    <t>Contact last name</t>
  </si>
  <si>
    <t>Contact title</t>
  </si>
  <si>
    <t>DATE</t>
  </si>
  <si>
    <t>Date of approval</t>
  </si>
  <si>
    <t>Date of expiration</t>
  </si>
  <si>
    <t>Once your project is complete, please submit a completed and signed Post-installation Application with an itemized project invoice and a W-9 to receive your rebate. Submit your form via email to businessrebates@dcseu.com.</t>
  </si>
  <si>
    <t>Our records show that you recently reserved a rebate with us for the following products and rebate amounts:</t>
  </si>
  <si>
    <t>We are here to help you through the rebate process. Please don’t hesitate to contact us when you have questions, or would like to learn more about high-performance, energy-efficient products.</t>
  </si>
  <si>
    <t>Christian Placencia</t>
  </si>
  <si>
    <t>Program Manager</t>
  </si>
  <si>
    <t>Natural gas is available on-site.</t>
  </si>
  <si>
    <t>This project is a new construction or major renovation.</t>
  </si>
  <si>
    <t>New Pin-based (Hard-wired) Compact Fluorescent Fixtures</t>
  </si>
  <si>
    <t>Interior LED Applications</t>
  </si>
  <si>
    <t>Case Light Door Fixtures</t>
  </si>
  <si>
    <t>Parking Garage/Canopy Fixtures</t>
  </si>
  <si>
    <t>Condensing Boilers</t>
  </si>
  <si>
    <t>Condensing Furnaces</t>
  </si>
  <si>
    <t>ENERGY STAR Reach-in Refrigerators</t>
  </si>
  <si>
    <t>ENERGY STAR Reach-in Freezers</t>
  </si>
  <si>
    <t>Restaurant Pre-rinse  Spray Valves</t>
  </si>
  <si>
    <t>Fixtures (Wall Packs) and Retrofit Kits: &lt; 30 input watts</t>
  </si>
  <si>
    <t>Fixtures (Wall Packs) and Retrofit Kits: 30 - 75 input watts</t>
  </si>
  <si>
    <t>Fixtures (Wall Packs) and Retrofit Kits: &gt; 75 input watts</t>
  </si>
  <si>
    <t>Flood/Spot Fixture, Architectural: &lt; 1,000 lumens</t>
  </si>
  <si>
    <t>Flood/Spot Fixture, Architectural: 1,000 - 4,000 lumens</t>
  </si>
  <si>
    <t>Flood/Spot Fixture, Architectural: &gt; 4,000 lumens</t>
  </si>
  <si>
    <t>Water Source Heat Pump &lt; 135,000 Btu/hr</t>
  </si>
  <si>
    <t>ARRAY OF MEASURE DESCRIPTIONS</t>
  </si>
  <si>
    <t>Specification/Categorization</t>
  </si>
  <si>
    <t>TRM Category</t>
  </si>
  <si>
    <t>High Performance and Reduced Wattage T8 Lighting Equipment</t>
  </si>
  <si>
    <t>T5 Lighting Equipment</t>
  </si>
  <si>
    <t>CFL Fixture</t>
  </si>
  <si>
    <t>Lighting Controls</t>
  </si>
  <si>
    <t>Solid State Lighting (LED) Lighting Systems</t>
  </si>
  <si>
    <t>ISR</t>
  </si>
  <si>
    <t>Assumed Base Watts</t>
  </si>
  <si>
    <t>Assumed proposed watts</t>
  </si>
  <si>
    <t>Annual Energy Savings</t>
  </si>
  <si>
    <t>WHFe</t>
  </si>
  <si>
    <t>WHFd</t>
  </si>
  <si>
    <t># of lamps</t>
  </si>
  <si>
    <t>ASSUMED Hours (ENERGY)</t>
  </si>
  <si>
    <t>Assumed Hours (Cooling)</t>
  </si>
  <si>
    <t>Code + Lamp#</t>
  </si>
  <si>
    <t>Default controlled wattage</t>
  </si>
  <si>
    <t>Demand Savings</t>
  </si>
  <si>
    <t>Refrigerator/freezer total before approval:</t>
  </si>
  <si>
    <t>Refrigerator/freezer total after approval:</t>
  </si>
  <si>
    <r>
      <t>ENERGY STAVINGS CALCULATIONS</t>
    </r>
    <r>
      <rPr>
        <sz val="12"/>
        <color theme="0"/>
        <rFont val="Calibri"/>
        <family val="2"/>
        <scheme val="minor"/>
      </rPr>
      <t xml:space="preserve"> (based on TRM from 1/27/2015  unless noted in comments)</t>
    </r>
  </si>
  <si>
    <r>
      <t xml:space="preserve">Additional TRM vlookup for T8/T5 fixtures </t>
    </r>
    <r>
      <rPr>
        <sz val="14"/>
        <rFont val="Calibri"/>
        <family val="2"/>
        <scheme val="minor"/>
      </rPr>
      <t>(all values based on 1/27/2015 TRM Assumptions)</t>
    </r>
  </si>
  <si>
    <r>
      <t xml:space="preserve">Additional TRM vlookup for Refrigeration Measures </t>
    </r>
    <r>
      <rPr>
        <sz val="14"/>
        <rFont val="Calibri"/>
        <family val="2"/>
        <scheme val="minor"/>
      </rPr>
      <t>(all values based on 1/27/2015 TRM assumptions)</t>
    </r>
  </si>
  <si>
    <t>(See additional T8/T5 table below)</t>
  </si>
  <si>
    <t>If row has a measure, =row</t>
  </si>
  <si>
    <t>measure has trm value in application (true or false)</t>
  </si>
  <si>
    <t>Total before approval:</t>
  </si>
  <si>
    <t>Total after approval:</t>
  </si>
  <si>
    <t>Eligible units have ≥ 95% AFUE.</t>
  </si>
  <si>
    <r>
      <t>Boilers and Furnaces</t>
    </r>
    <r>
      <rPr>
        <i/>
        <sz val="11"/>
        <color theme="1"/>
        <rFont val="Arial Narrow"/>
        <family val="2"/>
      </rPr>
      <t xml:space="preserve"> (only for sites with natural gas) </t>
    </r>
  </si>
  <si>
    <t xml:space="preserve">Eligible units have  ≥ 90% AFUE </t>
  </si>
  <si>
    <t>kBtu/hr</t>
  </si>
  <si>
    <t xml:space="preserve">HEATING &amp; COOLING </t>
  </si>
  <si>
    <t>Rebate/kBTU/hr</t>
  </si>
  <si>
    <t>Project #:</t>
  </si>
  <si>
    <t>Inspection Date:</t>
  </si>
  <si>
    <t>Address of Installation:</t>
  </si>
  <si>
    <t>Inspector:</t>
  </si>
  <si>
    <t>YES</t>
  </si>
  <si>
    <t>No</t>
  </si>
  <si>
    <t>Measure Type</t>
  </si>
  <si>
    <t>Project or instalation PASSED inspection:</t>
  </si>
  <si>
    <t xml:space="preserve">I certify that the measure(s) listed on this inspection form are installed and operating properly at the installation address listed on this form. </t>
  </si>
  <si>
    <t>Customer</t>
  </si>
  <si>
    <t>________/_______/________</t>
  </si>
  <si>
    <t>Print</t>
  </si>
  <si>
    <t xml:space="preserve">Sign </t>
  </si>
  <si>
    <t>DCSEU Inspector</t>
  </si>
  <si>
    <t>Sign</t>
  </si>
  <si>
    <r>
      <rPr>
        <sz val="11"/>
        <color theme="1"/>
        <rFont val="Arial"/>
        <family val="2"/>
      </rPr>
      <t xml:space="preserve">Notes </t>
    </r>
    <r>
      <rPr>
        <sz val="8"/>
        <color theme="1"/>
        <rFont val="Arial"/>
        <family val="2"/>
      </rPr>
      <t>(required if a measure does not pass)</t>
    </r>
  </si>
  <si>
    <t>____/____/______</t>
  </si>
  <si>
    <t>FINANCING</t>
  </si>
  <si>
    <t xml:space="preserve">The customer is interested in knowing more about their financing options </t>
  </si>
  <si>
    <t>Lender financing will be used to pay for the project</t>
  </si>
  <si>
    <t xml:space="preserve">W-9 of Payee </t>
  </si>
  <si>
    <t>(most recent version required)</t>
  </si>
  <si>
    <t xml:space="preserve">Mailing address </t>
  </si>
  <si>
    <t xml:space="preserve">Customer signature </t>
  </si>
  <si>
    <t>Customer Signature authorizes payment to above Rebate Payee.</t>
  </si>
  <si>
    <t>Customer name</t>
  </si>
  <si>
    <t>Phone Number</t>
  </si>
  <si>
    <t>SITE &amp; CUSTOMER INFORMATION</t>
  </si>
  <si>
    <t>Vendor</t>
  </si>
  <si>
    <t xml:space="preserve">Contractor </t>
  </si>
  <si>
    <t xml:space="preserve">Manufacturer </t>
  </si>
  <si>
    <t>Property Manager</t>
  </si>
  <si>
    <t>Name of Installation Site</t>
  </si>
  <si>
    <t>Address of installation Site</t>
  </si>
  <si>
    <t>Third Party Preparer Description</t>
  </si>
  <si>
    <t>Yes - Installation site is greater than 200,000 sq ft.</t>
  </si>
  <si>
    <t>No -  Installation site is less than 200,000 sq ft.</t>
  </si>
  <si>
    <t>Attention of:</t>
  </si>
  <si>
    <r>
      <t>THIRD PARTY PREPARATION</t>
    </r>
    <r>
      <rPr>
        <sz val="10"/>
        <color theme="1"/>
        <rFont val="Arial Narrow"/>
        <family val="2"/>
      </rPr>
      <t xml:space="preserve"> </t>
    </r>
    <r>
      <rPr>
        <sz val="11"/>
        <color theme="1"/>
        <rFont val="Arial Narrow"/>
        <family val="2"/>
      </rPr>
      <t>(if application completed by third party or rebate processor)</t>
    </r>
  </si>
  <si>
    <r>
      <t xml:space="preserve">PROJECT INFORMATION </t>
    </r>
    <r>
      <rPr>
        <sz val="11"/>
        <color theme="1"/>
        <rFont val="Arial Narrow"/>
        <family val="2"/>
      </rPr>
      <t>(please check all that apply)</t>
    </r>
  </si>
  <si>
    <r>
      <t xml:space="preserve">REBATE PAYEE INFORMATION </t>
    </r>
    <r>
      <rPr>
        <sz val="11"/>
        <color theme="1"/>
        <rFont val="Arial Narrow"/>
        <family val="2"/>
      </rPr>
      <t>(Required)</t>
    </r>
  </si>
  <si>
    <t>Rebate Payee name (as it appears on a W-9 form)</t>
  </si>
  <si>
    <t>Basement</t>
  </si>
  <si>
    <t>Bathroom</t>
  </si>
  <si>
    <t>Bedroom</t>
  </si>
  <si>
    <t>Common Area</t>
  </si>
  <si>
    <t>Dining Room</t>
  </si>
  <si>
    <t>Exterior</t>
  </si>
  <si>
    <t>Hall/Stair</t>
  </si>
  <si>
    <t>Kitchen</t>
  </si>
  <si>
    <t>Living Room</t>
  </si>
  <si>
    <t>Mechanical Room</t>
  </si>
  <si>
    <t>Office</t>
  </si>
  <si>
    <t>Parking Lot</t>
  </si>
  <si>
    <t>Manufacturer</t>
  </si>
  <si>
    <t>Model Number</t>
  </si>
  <si>
    <r>
      <t xml:space="preserve">FOOD SERVICE </t>
    </r>
    <r>
      <rPr>
        <sz val="10"/>
        <color theme="1"/>
        <rFont val="Arial Narrow"/>
        <family val="2"/>
      </rPr>
      <t>All unshaded fields are required for "FS" coded measure</t>
    </r>
  </si>
  <si>
    <t>Number of Doors</t>
  </si>
  <si>
    <t>Temp.</t>
  </si>
  <si>
    <t>Porch</t>
  </si>
  <si>
    <t>Steps to Get a Rebate:</t>
  </si>
  <si>
    <r>
      <t xml:space="preserve">CUSTOMER SIGNATURE </t>
    </r>
    <r>
      <rPr>
        <sz val="11"/>
        <color theme="1"/>
        <rFont val="Arial Narrow"/>
        <family val="2"/>
      </rPr>
      <t>(Required even if rebate is going to a third party)</t>
    </r>
  </si>
  <si>
    <t>Site sq. ft. greater than 200,000? (Y/N)</t>
  </si>
  <si>
    <t>Row number</t>
  </si>
  <si>
    <t>Location of Installation</t>
  </si>
  <si>
    <t>QTY</t>
  </si>
  <si>
    <t>Completed and signed Business Energy Rebates 
Application</t>
  </si>
  <si>
    <t>Pepco Bill Corresponding to Installation Site</t>
  </si>
  <si>
    <t xml:space="preserve">Corresponding Technical Specifications </t>
  </si>
  <si>
    <t xml:space="preserve">REFRIGERATION </t>
  </si>
  <si>
    <r>
      <t xml:space="preserve">Looking for more ways to save? Speak to an Account Manager </t>
    </r>
    <r>
      <rPr>
        <u/>
        <sz val="11"/>
        <color rgb="FF0070C0"/>
        <rFont val="Calibri"/>
        <family val="2"/>
        <scheme val="minor"/>
      </rPr>
      <t>http://www.dcseu.com/for-my-business/custom-rebates/our-experts</t>
    </r>
    <r>
      <rPr>
        <sz val="11"/>
        <color theme="1"/>
        <rFont val="Calibri"/>
        <family val="2"/>
        <scheme val="minor"/>
      </rPr>
      <t xml:space="preserve"> for more information on how you can save money on energy-efficient products and equipment, and on energy costs for years to come. We look forward to working with you and answering any questions you may have. </t>
    </r>
  </si>
  <si>
    <t>Submit a completed Pre-Approval Application, technical specifications with proposed equipment highlighted, and W-9 for whomever is receiving the rebate</t>
  </si>
  <si>
    <t>Once installed, please submit itemized invoices,  and the DCSEU provided pre-approval letter</t>
  </si>
  <si>
    <t>The DCSEU will process payment after a completed inspection</t>
  </si>
  <si>
    <t xml:space="preserve">   (limit $50,000 per site per fiscal year)</t>
  </si>
  <si>
    <t>h</t>
  </si>
  <si>
    <r>
      <t xml:space="preserve">Rebates can be reserved for 90 calendar days, during which the rebate level is guaranteed —even if the rebate amount changes mid-year or end-of-year. </t>
    </r>
    <r>
      <rPr>
        <u/>
        <sz val="11"/>
        <color theme="1"/>
        <rFont val="Calibri"/>
        <family val="2"/>
        <scheme val="minor"/>
      </rPr>
      <t>Rebate reservations are required for all projects.</t>
    </r>
  </si>
  <si>
    <t>Refrigerators &amp; Freezers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</si>
</sst>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F800]dddd\,\ mmmm\ dd\,\ yyyy"/>
    <numFmt numFmtId="166" formatCode="[$-409]mmmm\ d\,\ yyyy;@"/>
    <numFmt numFmtId="167" formatCode="&quot;$&quot;#,##0.00"/>
  </numFmts>
  <fonts count="61" x14ac:knownFonts="1">
    <font>
      <sz val="11"/>
      <color theme="1"/>
      <name val="Calibri"/>
      <family val="2"/>
      <scheme val="minor"/>
    </font>
    <font>
      <sz val="11"/>
      <color theme="1"/>
      <name val="Arial"/>
      <family val="2"/>
    </font>
    <font>
      <sz val="16"/>
      <color theme="1"/>
      <name val="Arial Narrow"/>
      <family val="2"/>
    </font>
    <font>
      <sz val="9"/>
      <color theme="1"/>
      <name val="Arial"/>
      <family val="2"/>
    </font>
    <font>
      <sz val="8"/>
      <color theme="1"/>
      <name val="Arial"/>
      <family val="2"/>
    </font>
    <font>
      <sz val="9"/>
      <name val="Arial"/>
      <family val="2"/>
    </font>
    <font>
      <sz val="9"/>
      <color theme="1" tint="0.34998626667073579"/>
      <name val="Arial"/>
      <family val="2"/>
    </font>
    <font>
      <sz val="11"/>
      <name val="Arial"/>
      <family val="2"/>
    </font>
    <font>
      <sz val="11"/>
      <color theme="1"/>
      <name val="Arial Narrow"/>
      <family val="2"/>
    </font>
    <font>
      <b/>
      <sz val="11"/>
      <color theme="1"/>
      <name val="Arial Narrow"/>
      <family val="2"/>
    </font>
    <font>
      <b/>
      <sz val="11"/>
      <color theme="1"/>
      <name val="Arial"/>
      <family val="2"/>
    </font>
    <font>
      <i/>
      <sz val="11"/>
      <color theme="1"/>
      <name val="Arial Narrow"/>
      <family val="2"/>
    </font>
    <font>
      <sz val="11"/>
      <name val="Calibri"/>
      <family val="2"/>
      <scheme val="minor"/>
    </font>
    <font>
      <sz val="9"/>
      <color theme="1"/>
      <name val="Calibri"/>
      <family val="2"/>
      <scheme val="minor"/>
    </font>
    <font>
      <sz val="12"/>
      <color theme="1"/>
      <name val="Calibri"/>
      <family val="2"/>
      <scheme val="minor"/>
    </font>
    <font>
      <sz val="18"/>
      <color theme="1"/>
      <name val="Arial Narrow"/>
      <family val="2"/>
    </font>
    <font>
      <sz val="10"/>
      <color theme="1"/>
      <name val="Arial"/>
      <family val="2"/>
    </font>
    <font>
      <sz val="16"/>
      <color theme="1"/>
      <name val="Arial"/>
      <family val="2"/>
    </font>
    <font>
      <b/>
      <sz val="9"/>
      <color theme="1"/>
      <name val="Arial"/>
      <family val="2"/>
    </font>
    <font>
      <u/>
      <sz val="11"/>
      <color theme="10"/>
      <name val="Calibri"/>
      <family val="2"/>
      <scheme val="minor"/>
    </font>
    <font>
      <sz val="10.5"/>
      <color theme="1"/>
      <name val="Arial Narrow"/>
      <family val="2"/>
    </font>
    <font>
      <u/>
      <sz val="11"/>
      <color theme="10"/>
      <name val="Arial Narrow"/>
      <family val="2"/>
    </font>
    <font>
      <u/>
      <sz val="11"/>
      <color rgb="FF0070C0"/>
      <name val="Calibri"/>
      <family val="2"/>
      <scheme val="minor"/>
    </font>
    <font>
      <sz val="10"/>
      <color theme="1"/>
      <name val="Calibri"/>
      <family val="2"/>
      <scheme val="minor"/>
    </font>
    <font>
      <sz val="8.5"/>
      <color theme="1"/>
      <name val="Arial"/>
      <family val="2"/>
    </font>
    <font>
      <b/>
      <sz val="11"/>
      <name val="Calibri"/>
      <family val="2"/>
      <scheme val="minor"/>
    </font>
    <font>
      <sz val="9"/>
      <color indexed="81"/>
      <name val="Tahoma"/>
      <family val="2"/>
    </font>
    <font>
      <b/>
      <sz val="9"/>
      <color indexed="81"/>
      <name val="Tahoma"/>
      <family val="2"/>
    </font>
    <font>
      <b/>
      <sz val="11"/>
      <color theme="1"/>
      <name val="Calibri"/>
      <family val="2"/>
      <scheme val="minor"/>
    </font>
    <font>
      <sz val="11"/>
      <color theme="1"/>
      <name val="Calibri"/>
      <family val="2"/>
      <scheme val="minor"/>
    </font>
    <font>
      <b/>
      <sz val="10"/>
      <color theme="1"/>
      <name val="Arial"/>
      <family val="2"/>
    </font>
    <font>
      <b/>
      <sz val="14"/>
      <name val="Calibri"/>
      <family val="2"/>
      <scheme val="minor"/>
    </font>
    <font>
      <sz val="10"/>
      <name val="Arial"/>
      <family val="2"/>
    </font>
    <font>
      <u/>
      <sz val="10"/>
      <color indexed="12"/>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theme="0"/>
      <name val="Calibri"/>
      <family val="2"/>
      <scheme val="minor"/>
    </font>
    <font>
      <sz val="12"/>
      <color theme="0"/>
      <name val="Calibri"/>
      <family val="2"/>
      <scheme val="minor"/>
    </font>
    <font>
      <sz val="14"/>
      <name val="Calibri"/>
      <family val="2"/>
      <scheme val="minor"/>
    </font>
    <font>
      <sz val="9"/>
      <color theme="1" tint="4.9989318521683403E-2"/>
      <name val="Arial"/>
      <family val="2"/>
    </font>
    <font>
      <sz val="9"/>
      <color theme="0" tint="-0.499984740745262"/>
      <name val="Arial"/>
      <family val="2"/>
    </font>
    <font>
      <sz val="8"/>
      <color theme="1" tint="0.34998626667073579"/>
      <name val="Arial"/>
      <family val="2"/>
    </font>
    <font>
      <sz val="10"/>
      <color theme="1"/>
      <name val="Arial Narrow"/>
      <family val="2"/>
    </font>
    <font>
      <sz val="10"/>
      <color rgb="FF000000"/>
      <name val="Arial"/>
      <family val="2"/>
    </font>
    <font>
      <u/>
      <sz val="9"/>
      <color theme="1"/>
      <name val="Arial"/>
      <family val="2"/>
    </font>
    <font>
      <u/>
      <sz val="11"/>
      <color theme="1"/>
      <name val="Calibri"/>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5" tint="0.39997558519241921"/>
        <bgColor indexed="64"/>
      </patternFill>
    </fill>
    <fill>
      <patternFill patternType="solid">
        <fgColor theme="5" tint="-0.249977111117893"/>
        <bgColor indexed="64"/>
      </patternFill>
    </fill>
    <fill>
      <patternFill patternType="solid">
        <fgColor rgb="FF57AECB"/>
        <bgColor indexed="64"/>
      </patternFill>
    </fill>
    <fill>
      <patternFill patternType="solid">
        <fgColor rgb="FFF3E298"/>
        <bgColor rgb="FFF3E298"/>
      </patternFill>
    </fill>
    <fill>
      <patternFill patternType="solid">
        <fgColor rgb="FF5F9E41"/>
        <bgColor indexed="64"/>
      </patternFill>
    </fill>
    <fill>
      <patternFill patternType="solid">
        <fgColor rgb="FF9FC58D"/>
        <bgColor indexed="64"/>
      </patternFill>
    </fill>
  </fills>
  <borders count="41">
    <border>
      <left/>
      <right/>
      <top/>
      <bottom/>
      <diagonal/>
    </border>
    <border>
      <left/>
      <right/>
      <top/>
      <bottom style="thin">
        <color indexed="64"/>
      </bottom>
      <diagonal/>
    </border>
    <border>
      <left/>
      <right/>
      <top style="thin">
        <color theme="3"/>
      </top>
      <bottom/>
      <diagonal/>
    </border>
    <border>
      <left/>
      <right/>
      <top style="thin">
        <color theme="3"/>
      </top>
      <bottom style="thin">
        <color theme="3"/>
      </bottom>
      <diagonal/>
    </border>
    <border>
      <left/>
      <right/>
      <top/>
      <bottom style="thin">
        <color theme="3"/>
      </bottom>
      <diagonal/>
    </border>
    <border>
      <left/>
      <right/>
      <top/>
      <bottom style="medium">
        <color indexed="64"/>
      </bottom>
      <diagonal/>
    </border>
    <border>
      <left/>
      <right/>
      <top style="thin">
        <color theme="0" tint="-0.499984740745262"/>
      </top>
      <bottom style="thin">
        <color theme="0" tint="-0.499984740745262"/>
      </bottom>
      <diagonal/>
    </border>
    <border>
      <left/>
      <right style="thin">
        <color indexed="64"/>
      </right>
      <top/>
      <bottom/>
      <diagonal/>
    </border>
    <border>
      <left/>
      <right/>
      <top style="medium">
        <color indexed="64"/>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theme="1"/>
      </bottom>
      <diagonal/>
    </border>
    <border>
      <left/>
      <right/>
      <top style="thin">
        <color theme="1"/>
      </top>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
      <left/>
      <right/>
      <top style="thin">
        <color indexed="64"/>
      </top>
      <bottom style="thin">
        <color indexed="64"/>
      </bottom>
      <diagonal/>
    </border>
  </borders>
  <cellStyleXfs count="244">
    <xf numFmtId="0" fontId="0" fillId="0" borderId="0"/>
    <xf numFmtId="0" fontId="19" fillId="0" borderId="0" applyNumberFormat="0" applyFill="0" applyBorder="0" applyAlignment="0" applyProtection="0"/>
    <xf numFmtId="0" fontId="32" fillId="0" borderId="0"/>
    <xf numFmtId="44" fontId="29" fillId="0" borderId="0" applyFont="0" applyFill="0" applyBorder="0" applyAlignment="0" applyProtection="0"/>
    <xf numFmtId="43" fontId="29"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6" borderId="0" applyNumberFormat="0" applyBorder="0" applyAlignment="0" applyProtection="0"/>
    <xf numFmtId="0" fontId="34" fillId="19" borderId="0" applyNumberFormat="0" applyBorder="0" applyAlignment="0" applyProtection="0"/>
    <xf numFmtId="0" fontId="34" fillId="13" borderId="0" applyNumberFormat="0" applyBorder="0" applyAlignment="0" applyProtection="0"/>
    <xf numFmtId="0" fontId="35" fillId="20"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0"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12" borderId="18" applyNumberFormat="0" applyAlignment="0" applyProtection="0"/>
    <xf numFmtId="0" fontId="38" fillId="26" borderId="19"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0" fontId="39" fillId="0" borderId="0" applyNumberFormat="0" applyFill="0" applyBorder="0" applyAlignment="0" applyProtection="0"/>
    <xf numFmtId="0" fontId="40" fillId="27" borderId="0" applyNumberFormat="0" applyBorder="0" applyAlignment="0" applyProtection="0"/>
    <xf numFmtId="0" fontId="41" fillId="0" borderId="20" applyNumberFormat="0" applyFill="0" applyAlignment="0" applyProtection="0"/>
    <xf numFmtId="0" fontId="42" fillId="0" borderId="21" applyNumberFormat="0" applyFill="0" applyAlignment="0" applyProtection="0"/>
    <xf numFmtId="0" fontId="43" fillId="0" borderId="22" applyNumberFormat="0" applyFill="0" applyAlignment="0" applyProtection="0"/>
    <xf numFmtId="0" fontId="43" fillId="0" borderId="0" applyNumberFormat="0" applyFill="0" applyBorder="0" applyAlignment="0" applyProtection="0"/>
    <xf numFmtId="0" fontId="33" fillId="0" borderId="0" applyNumberFormat="0" applyFill="0" applyBorder="0" applyAlignment="0" applyProtection="0"/>
    <xf numFmtId="0" fontId="44" fillId="13" borderId="18" applyNumberFormat="0" applyAlignment="0" applyProtection="0"/>
    <xf numFmtId="0" fontId="45" fillId="0" borderId="23" applyNumberFormat="0" applyFill="0" applyAlignment="0" applyProtection="0"/>
    <xf numFmtId="0" fontId="46" fillId="18" borderId="0" applyNumberFormat="0" applyBorder="0" applyAlignment="0" applyProtection="0"/>
    <xf numFmtId="0" fontId="32" fillId="14" borderId="24" applyNumberFormat="0" applyFont="0" applyAlignment="0" applyProtection="0"/>
    <xf numFmtId="0" fontId="47" fillId="12" borderId="25" applyNumberFormat="0" applyAlignment="0" applyProtection="0"/>
    <xf numFmtId="9" fontId="32" fillId="0" borderId="0" applyFont="0" applyFill="0" applyBorder="0" applyAlignment="0" applyProtection="0"/>
    <xf numFmtId="0" fontId="48" fillId="0" borderId="0" applyNumberFormat="0" applyFill="0" applyBorder="0" applyAlignment="0" applyProtection="0"/>
    <xf numFmtId="0" fontId="49" fillId="0" borderId="26" applyNumberFormat="0" applyFill="0" applyAlignment="0" applyProtection="0"/>
    <xf numFmtId="0" fontId="50" fillId="0" borderId="0" applyNumberFormat="0" applyFill="0" applyBorder="0" applyAlignment="0" applyProtection="0"/>
    <xf numFmtId="0" fontId="32" fillId="0" borderId="0"/>
    <xf numFmtId="0" fontId="29" fillId="0" borderId="0"/>
    <xf numFmtId="0" fontId="32" fillId="0" borderId="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6" borderId="0" applyNumberFormat="0" applyBorder="0" applyAlignment="0" applyProtection="0"/>
    <xf numFmtId="0" fontId="34" fillId="19" borderId="0" applyNumberFormat="0" applyBorder="0" applyAlignment="0" applyProtection="0"/>
    <xf numFmtId="0" fontId="34" fillId="13" borderId="0" applyNumberFormat="0" applyBorder="0" applyAlignment="0" applyProtection="0"/>
    <xf numFmtId="0" fontId="35" fillId="20"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0"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12" borderId="18" applyNumberFormat="0" applyAlignment="0" applyProtection="0"/>
    <xf numFmtId="0" fontId="38" fillId="26" borderId="19"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0" fontId="39" fillId="0" borderId="0" applyNumberFormat="0" applyFill="0" applyBorder="0" applyAlignment="0" applyProtection="0"/>
    <xf numFmtId="0" fontId="40" fillId="27" borderId="0" applyNumberFormat="0" applyBorder="0" applyAlignment="0" applyProtection="0"/>
    <xf numFmtId="0" fontId="41" fillId="0" borderId="20" applyNumberFormat="0" applyFill="0" applyAlignment="0" applyProtection="0"/>
    <xf numFmtId="0" fontId="42" fillId="0" borderId="21" applyNumberFormat="0" applyFill="0" applyAlignment="0" applyProtection="0"/>
    <xf numFmtId="0" fontId="43" fillId="0" borderId="22" applyNumberFormat="0" applyFill="0" applyAlignment="0" applyProtection="0"/>
    <xf numFmtId="0" fontId="43" fillId="0" borderId="0" applyNumberFormat="0" applyFill="0" applyBorder="0" applyAlignment="0" applyProtection="0"/>
    <xf numFmtId="0" fontId="33" fillId="0" borderId="0" applyNumberFormat="0" applyFill="0" applyBorder="0" applyAlignment="0" applyProtection="0"/>
    <xf numFmtId="0" fontId="44" fillId="13" borderId="18" applyNumberFormat="0" applyAlignment="0" applyProtection="0"/>
    <xf numFmtId="0" fontId="45" fillId="0" borderId="23" applyNumberFormat="0" applyFill="0" applyAlignment="0" applyProtection="0"/>
    <xf numFmtId="0" fontId="46" fillId="18" borderId="0" applyNumberFormat="0" applyBorder="0" applyAlignment="0" applyProtection="0"/>
    <xf numFmtId="0" fontId="32" fillId="14" borderId="24" applyNumberFormat="0" applyFont="0" applyAlignment="0" applyProtection="0"/>
    <xf numFmtId="0" fontId="47" fillId="12" borderId="25" applyNumberFormat="0" applyAlignment="0" applyProtection="0"/>
    <xf numFmtId="9" fontId="32" fillId="0" borderId="0" applyFont="0" applyFill="0" applyBorder="0" applyAlignment="0" applyProtection="0"/>
    <xf numFmtId="0" fontId="48" fillId="0" borderId="0" applyNumberFormat="0" applyFill="0" applyBorder="0" applyAlignment="0" applyProtection="0"/>
    <xf numFmtId="0" fontId="49" fillId="0" borderId="26" applyNumberFormat="0" applyFill="0" applyAlignment="0" applyProtection="0"/>
    <xf numFmtId="0" fontId="50" fillId="0" borderId="0" applyNumberFormat="0" applyFill="0" applyBorder="0" applyAlignment="0" applyProtection="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43" fontId="32"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19" fillId="0" borderId="0" applyNumberFormat="0" applyFill="0" applyBorder="0" applyAlignment="0" applyProtection="0"/>
    <xf numFmtId="0" fontId="29" fillId="0" borderId="0"/>
    <xf numFmtId="44" fontId="29" fillId="0" borderId="0" applyFont="0" applyFill="0" applyBorder="0" applyAlignment="0" applyProtection="0"/>
    <xf numFmtId="43" fontId="29" fillId="0" borderId="0" applyFont="0" applyFill="0" applyBorder="0" applyAlignment="0" applyProtection="0"/>
    <xf numFmtId="0" fontId="37" fillId="12" borderId="18" applyNumberFormat="0" applyAlignment="0" applyProtection="0"/>
    <xf numFmtId="0" fontId="44" fillId="13" borderId="18" applyNumberFormat="0" applyAlignment="0" applyProtection="0"/>
    <xf numFmtId="0" fontId="32" fillId="14" borderId="24" applyNumberFormat="0" applyFont="0" applyAlignment="0" applyProtection="0"/>
    <xf numFmtId="0" fontId="47" fillId="12" borderId="25" applyNumberFormat="0" applyAlignment="0" applyProtection="0"/>
    <xf numFmtId="0" fontId="49" fillId="0" borderId="26" applyNumberFormat="0" applyFill="0" applyAlignment="0" applyProtection="0"/>
    <xf numFmtId="0" fontId="29" fillId="0" borderId="0"/>
    <xf numFmtId="0" fontId="37" fillId="12" borderId="18" applyNumberFormat="0" applyAlignment="0" applyProtection="0"/>
    <xf numFmtId="0" fontId="44" fillId="13" borderId="18" applyNumberFormat="0" applyAlignment="0" applyProtection="0"/>
    <xf numFmtId="0" fontId="32" fillId="14" borderId="24" applyNumberFormat="0" applyFont="0" applyAlignment="0" applyProtection="0"/>
    <xf numFmtId="0" fontId="47" fillId="12" borderId="25" applyNumberFormat="0" applyAlignment="0" applyProtection="0"/>
    <xf numFmtId="0" fontId="49" fillId="0" borderId="26" applyNumberFormat="0" applyFill="0" applyAlignment="0" applyProtection="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32" fillId="0" borderId="0"/>
    <xf numFmtId="44" fontId="29" fillId="0" borderId="0" applyFont="0" applyFill="0" applyBorder="0" applyAlignment="0" applyProtection="0"/>
    <xf numFmtId="43" fontId="29" fillId="0" borderId="0" applyFont="0" applyFill="0" applyBorder="0" applyAlignment="0" applyProtection="0"/>
    <xf numFmtId="0" fontId="37" fillId="12" borderId="18" applyNumberFormat="0" applyAlignment="0" applyProtection="0"/>
    <xf numFmtId="0" fontId="44" fillId="13" borderId="18" applyNumberFormat="0" applyAlignment="0" applyProtection="0"/>
    <xf numFmtId="0" fontId="32" fillId="14" borderId="24" applyNumberFormat="0" applyFont="0" applyAlignment="0" applyProtection="0"/>
    <xf numFmtId="0" fontId="29" fillId="0" borderId="0"/>
    <xf numFmtId="0" fontId="37" fillId="12" borderId="18" applyNumberFormat="0" applyAlignment="0" applyProtection="0"/>
    <xf numFmtId="0" fontId="44" fillId="13" borderId="18" applyNumberFormat="0" applyAlignment="0" applyProtection="0"/>
    <xf numFmtId="0" fontId="32" fillId="14" borderId="24" applyNumberFormat="0" applyFont="0" applyAlignment="0" applyProtection="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3" fontId="29" fillId="0" borderId="0" applyFont="0" applyFill="0" applyBorder="0" applyAlignment="0" applyProtection="0"/>
    <xf numFmtId="0" fontId="37" fillId="12" borderId="18" applyNumberFormat="0" applyAlignment="0" applyProtection="0"/>
    <xf numFmtId="0" fontId="44" fillId="13" borderId="18" applyNumberFormat="0" applyAlignment="0" applyProtection="0"/>
    <xf numFmtId="0" fontId="32" fillId="14" borderId="24" applyNumberFormat="0" applyFont="0" applyAlignment="0" applyProtection="0"/>
    <xf numFmtId="0" fontId="47" fillId="12" borderId="27" applyNumberFormat="0" applyAlignment="0" applyProtection="0"/>
    <xf numFmtId="0" fontId="49" fillId="0" borderId="28" applyNumberFormat="0" applyFill="0" applyAlignment="0" applyProtection="0"/>
    <xf numFmtId="0" fontId="29" fillId="0" borderId="0"/>
    <xf numFmtId="0" fontId="37" fillId="12" borderId="18" applyNumberFormat="0" applyAlignment="0" applyProtection="0"/>
    <xf numFmtId="0" fontId="44" fillId="13" borderId="18" applyNumberFormat="0" applyAlignment="0" applyProtection="0"/>
    <xf numFmtId="0" fontId="32" fillId="14" borderId="24" applyNumberFormat="0" applyFont="0" applyAlignment="0" applyProtection="0"/>
    <xf numFmtId="0" fontId="47" fillId="12" borderId="27" applyNumberFormat="0" applyAlignment="0" applyProtection="0"/>
    <xf numFmtId="0" fontId="49" fillId="0" borderId="28" applyNumberFormat="0" applyFill="0" applyAlignment="0" applyProtection="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37" fillId="12" borderId="29" applyNumberFormat="0" applyAlignment="0" applyProtection="0"/>
    <xf numFmtId="0" fontId="44" fillId="13" borderId="29" applyNumberFormat="0" applyAlignment="0" applyProtection="0"/>
    <xf numFmtId="0" fontId="32" fillId="14" borderId="30" applyNumberFormat="0" applyFont="0" applyAlignment="0" applyProtection="0"/>
    <xf numFmtId="0" fontId="37" fillId="12" borderId="29" applyNumberFormat="0" applyAlignment="0" applyProtection="0"/>
    <xf numFmtId="0" fontId="44" fillId="13" borderId="29" applyNumberFormat="0" applyAlignment="0" applyProtection="0"/>
    <xf numFmtId="0" fontId="32" fillId="14" borderId="30" applyNumberFormat="0" applyFont="0" applyAlignment="0" applyProtection="0"/>
    <xf numFmtId="0" fontId="37" fillId="12" borderId="31" applyNumberFormat="0" applyAlignment="0" applyProtection="0"/>
    <xf numFmtId="0" fontId="44" fillId="13" borderId="31" applyNumberFormat="0" applyAlignment="0" applyProtection="0"/>
    <xf numFmtId="0" fontId="32" fillId="14" borderId="32" applyNumberFormat="0" applyFont="0" applyAlignment="0" applyProtection="0"/>
    <xf numFmtId="0" fontId="47" fillId="12" borderId="33" applyNumberFormat="0" applyAlignment="0" applyProtection="0"/>
    <xf numFmtId="0" fontId="49" fillId="0" borderId="34" applyNumberFormat="0" applyFill="0" applyAlignment="0" applyProtection="0"/>
    <xf numFmtId="0" fontId="37" fillId="12" borderId="31" applyNumberFormat="0" applyAlignment="0" applyProtection="0"/>
    <xf numFmtId="0" fontId="44" fillId="13" borderId="31" applyNumberFormat="0" applyAlignment="0" applyProtection="0"/>
    <xf numFmtId="0" fontId="32" fillId="14" borderId="32" applyNumberFormat="0" applyFont="0" applyAlignment="0" applyProtection="0"/>
    <xf numFmtId="0" fontId="47" fillId="12" borderId="33" applyNumberFormat="0" applyAlignment="0" applyProtection="0"/>
    <xf numFmtId="0" fontId="49" fillId="0" borderId="34" applyNumberFormat="0" applyFill="0" applyAlignment="0" applyProtection="0"/>
    <xf numFmtId="0" fontId="37" fillId="12" borderId="31" applyNumberFormat="0" applyAlignment="0" applyProtection="0"/>
    <xf numFmtId="0" fontId="44" fillId="13" borderId="31" applyNumberFormat="0" applyAlignment="0" applyProtection="0"/>
    <xf numFmtId="0" fontId="32" fillId="14" borderId="32" applyNumberFormat="0" applyFont="0" applyAlignment="0" applyProtection="0"/>
    <xf numFmtId="0" fontId="37" fillId="12" borderId="31" applyNumberFormat="0" applyAlignment="0" applyProtection="0"/>
    <xf numFmtId="0" fontId="44" fillId="13" borderId="31" applyNumberFormat="0" applyAlignment="0" applyProtection="0"/>
    <xf numFmtId="0" fontId="32" fillId="14" borderId="32" applyNumberFormat="0" applyFont="0" applyAlignment="0" applyProtection="0"/>
    <xf numFmtId="0" fontId="37" fillId="12" borderId="31" applyNumberFormat="0" applyAlignment="0" applyProtection="0"/>
    <xf numFmtId="0" fontId="44" fillId="13" borderId="31" applyNumberFormat="0" applyAlignment="0" applyProtection="0"/>
    <xf numFmtId="0" fontId="32" fillId="14" borderId="32" applyNumberFormat="0" applyFont="0" applyAlignment="0" applyProtection="0"/>
    <xf numFmtId="0" fontId="47" fillId="12" borderId="33" applyNumberFormat="0" applyAlignment="0" applyProtection="0"/>
    <xf numFmtId="0" fontId="49" fillId="0" borderId="34" applyNumberFormat="0" applyFill="0" applyAlignment="0" applyProtection="0"/>
    <xf numFmtId="0" fontId="37" fillId="12" borderId="31" applyNumberFormat="0" applyAlignment="0" applyProtection="0"/>
    <xf numFmtId="0" fontId="44" fillId="13" borderId="31" applyNumberFormat="0" applyAlignment="0" applyProtection="0"/>
    <xf numFmtId="0" fontId="32" fillId="14" borderId="32" applyNumberFormat="0" applyFont="0" applyAlignment="0" applyProtection="0"/>
    <xf numFmtId="0" fontId="47" fillId="12" borderId="33" applyNumberFormat="0" applyAlignment="0" applyProtection="0"/>
    <xf numFmtId="0" fontId="49" fillId="0" borderId="34" applyNumberFormat="0" applyFill="0" applyAlignment="0" applyProtection="0"/>
    <xf numFmtId="0" fontId="37" fillId="12" borderId="31" applyNumberFormat="0" applyAlignment="0" applyProtection="0"/>
    <xf numFmtId="0" fontId="44" fillId="13" borderId="31" applyNumberFormat="0" applyAlignment="0" applyProtection="0"/>
    <xf numFmtId="0" fontId="32" fillId="14" borderId="32" applyNumberFormat="0" applyFont="0" applyAlignment="0" applyProtection="0"/>
    <xf numFmtId="0" fontId="37" fillId="12" borderId="31" applyNumberFormat="0" applyAlignment="0" applyProtection="0"/>
    <xf numFmtId="0" fontId="44" fillId="13" borderId="31" applyNumberFormat="0" applyAlignment="0" applyProtection="0"/>
    <xf numFmtId="0" fontId="32" fillId="14" borderId="32" applyNumberFormat="0" applyFont="0" applyAlignment="0" applyProtection="0"/>
  </cellStyleXfs>
  <cellXfs count="551">
    <xf numFmtId="0" fontId="0" fillId="0" borderId="0" xfId="0"/>
    <xf numFmtId="0" fontId="1" fillId="0" borderId="0" xfId="0" applyFont="1"/>
    <xf numFmtId="0" fontId="2" fillId="0" borderId="0" xfId="0" applyFont="1"/>
    <xf numFmtId="0" fontId="1" fillId="0" borderId="0" xfId="0" applyFont="1" applyFill="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0" fontId="3" fillId="0" borderId="0" xfId="0" applyFont="1" applyAlignment="1"/>
    <xf numFmtId="0" fontId="4" fillId="0" borderId="0" xfId="0" applyFont="1" applyAlignment="1">
      <alignment wrapText="1"/>
    </xf>
    <xf numFmtId="0" fontId="6" fillId="0" borderId="0" xfId="0" applyFont="1" applyAlignment="1">
      <alignment vertical="top"/>
    </xf>
    <xf numFmtId="0" fontId="6" fillId="0" borderId="0" xfId="0" applyFont="1"/>
    <xf numFmtId="0" fontId="3" fillId="2" borderId="0" xfId="0" applyFont="1" applyFill="1" applyBorder="1"/>
    <xf numFmtId="0" fontId="3" fillId="0" borderId="0" xfId="0" applyFont="1" applyFill="1" applyBorder="1"/>
    <xf numFmtId="0" fontId="6" fillId="0" borderId="0" xfId="0" applyFont="1" applyFill="1" applyAlignment="1">
      <alignment vertical="top"/>
    </xf>
    <xf numFmtId="0" fontId="3" fillId="0" borderId="0" xfId="0" applyFont="1" applyAlignment="1">
      <alignment wrapText="1"/>
    </xf>
    <xf numFmtId="0" fontId="1" fillId="2" borderId="0" xfId="0" applyFont="1" applyFill="1"/>
    <xf numFmtId="0" fontId="8" fillId="0" borderId="0" xfId="0" applyFont="1"/>
    <xf numFmtId="0" fontId="9" fillId="0" borderId="0" xfId="0" applyFont="1"/>
    <xf numFmtId="0" fontId="10" fillId="0" borderId="0" xfId="0" applyFont="1"/>
    <xf numFmtId="0" fontId="10" fillId="0" borderId="0" xfId="0" applyFont="1" applyBorder="1"/>
    <xf numFmtId="0" fontId="10" fillId="0" borderId="0" xfId="0" applyFont="1" applyAlignment="1">
      <alignment vertical="top"/>
    </xf>
    <xf numFmtId="164" fontId="1" fillId="0" borderId="0" xfId="0" applyNumberFormat="1" applyFont="1" applyFill="1"/>
    <xf numFmtId="164" fontId="3" fillId="0" borderId="0" xfId="0" applyNumberFormat="1" applyFont="1"/>
    <xf numFmtId="164" fontId="1" fillId="0" borderId="0" xfId="0" applyNumberFormat="1" applyFont="1"/>
    <xf numFmtId="164" fontId="4" fillId="0" borderId="0" xfId="0" applyNumberFormat="1" applyFont="1" applyAlignment="1">
      <alignment wrapText="1"/>
    </xf>
    <xf numFmtId="164" fontId="3" fillId="0" borderId="0" xfId="0" applyNumberFormat="1" applyFont="1" applyAlignment="1">
      <alignment wrapText="1"/>
    </xf>
    <xf numFmtId="164" fontId="1" fillId="0" borderId="0" xfId="0" applyNumberFormat="1" applyFont="1" applyBorder="1"/>
    <xf numFmtId="164" fontId="3" fillId="0" borderId="0" xfId="0" applyNumberFormat="1" applyFont="1" applyFill="1" applyBorder="1"/>
    <xf numFmtId="0" fontId="4" fillId="0" borderId="0" xfId="0" applyFont="1" applyAlignment="1">
      <alignment vertical="top"/>
    </xf>
    <xf numFmtId="0" fontId="3" fillId="0" borderId="0" xfId="0" applyFont="1" applyFill="1"/>
    <xf numFmtId="0" fontId="3" fillId="0" borderId="0" xfId="0" applyFont="1" applyFill="1" applyBorder="1" applyAlignment="1">
      <alignment horizontal="right"/>
    </xf>
    <xf numFmtId="164" fontId="3" fillId="0" borderId="0" xfId="0" applyNumberFormat="1" applyFont="1" applyAlignment="1">
      <alignment horizontal="center"/>
    </xf>
    <xf numFmtId="164" fontId="3" fillId="0" borderId="0" xfId="0" applyNumberFormat="1" applyFont="1" applyFill="1" applyBorder="1" applyAlignment="1">
      <alignment horizontal="center"/>
    </xf>
    <xf numFmtId="164" fontId="1" fillId="0" borderId="0" xfId="0" applyNumberFormat="1" applyFont="1" applyAlignment="1">
      <alignment horizontal="center"/>
    </xf>
    <xf numFmtId="164" fontId="10" fillId="0" borderId="0" xfId="0" applyNumberFormat="1" applyFont="1" applyAlignment="1">
      <alignment horizontal="center"/>
    </xf>
    <xf numFmtId="0" fontId="3" fillId="0" borderId="0" xfId="0" applyFont="1" applyFill="1" applyAlignment="1">
      <alignment vertical="top"/>
    </xf>
    <xf numFmtId="0" fontId="8" fillId="0" borderId="0" xfId="0" applyFont="1" applyFill="1"/>
    <xf numFmtId="0" fontId="3" fillId="0" borderId="2" xfId="0" applyFont="1" applyBorder="1"/>
    <xf numFmtId="164" fontId="3" fillId="0" borderId="2" xfId="0" applyNumberFormat="1" applyFont="1" applyBorder="1" applyAlignment="1">
      <alignment horizontal="center"/>
    </xf>
    <xf numFmtId="0" fontId="8" fillId="0" borderId="5" xfId="0" applyFont="1" applyBorder="1"/>
    <xf numFmtId="164" fontId="8" fillId="0" borderId="5" xfId="0" applyNumberFormat="1" applyFont="1" applyBorder="1" applyAlignment="1">
      <alignment horizontal="center"/>
    </xf>
    <xf numFmtId="164" fontId="8" fillId="0" borderId="5" xfId="0" applyNumberFormat="1" applyFont="1" applyBorder="1"/>
    <xf numFmtId="164" fontId="3" fillId="0" borderId="0" xfId="0" applyNumberFormat="1" applyFont="1" applyBorder="1" applyAlignment="1">
      <alignment horizontal="center"/>
    </xf>
    <xf numFmtId="0" fontId="8" fillId="0" borderId="0" xfId="0" applyFont="1" applyBorder="1" applyAlignment="1">
      <alignment horizontal="center"/>
    </xf>
    <xf numFmtId="164" fontId="3" fillId="0" borderId="0" xfId="0" applyNumberFormat="1" applyFont="1" applyFill="1"/>
    <xf numFmtId="0" fontId="14" fillId="0" borderId="0" xfId="0" applyFont="1"/>
    <xf numFmtId="165" fontId="14" fillId="0" borderId="0" xfId="0" applyNumberFormat="1" applyFont="1" applyAlignment="1"/>
    <xf numFmtId="0" fontId="14" fillId="0" borderId="0" xfId="0" applyFont="1" applyAlignment="1"/>
    <xf numFmtId="0" fontId="14" fillId="0" borderId="0" xfId="0" applyFont="1" applyAlignment="1">
      <alignment wrapText="1"/>
    </xf>
    <xf numFmtId="0" fontId="14" fillId="0" borderId="0" xfId="0" applyFont="1" applyAlignment="1">
      <alignment horizontal="center" wrapText="1"/>
    </xf>
    <xf numFmtId="0" fontId="13" fillId="0" borderId="0" xfId="0" applyFont="1" applyAlignment="1">
      <alignment horizontal="left" vertical="center"/>
    </xf>
    <xf numFmtId="0" fontId="13" fillId="0" borderId="0" xfId="0" applyNumberFormat="1" applyFont="1" applyAlignment="1">
      <alignment horizontal="left" vertical="center"/>
    </xf>
    <xf numFmtId="0" fontId="13" fillId="0" borderId="0" xfId="0" applyFont="1" applyAlignment="1">
      <alignment horizontal="center" vertical="center"/>
    </xf>
    <xf numFmtId="0" fontId="13" fillId="0" borderId="0" xfId="0" applyNumberFormat="1" applyFont="1" applyAlignment="1">
      <alignment horizontal="center" vertical="center"/>
    </xf>
    <xf numFmtId="164" fontId="13" fillId="0" borderId="0" xfId="0" applyNumberFormat="1" applyFont="1" applyAlignment="1">
      <alignment horizontal="center" vertical="center"/>
    </xf>
    <xf numFmtId="0" fontId="13" fillId="0" borderId="0" xfId="0" applyFont="1" applyAlignment="1" applyProtection="1">
      <alignment horizontal="left" vertical="center" wrapText="1"/>
      <protection locked="0"/>
    </xf>
    <xf numFmtId="0" fontId="1" fillId="0" borderId="0" xfId="0" applyNumberFormat="1" applyFont="1"/>
    <xf numFmtId="0" fontId="1" fillId="0" borderId="0" xfId="0" applyNumberFormat="1" applyFont="1" applyBorder="1"/>
    <xf numFmtId="164" fontId="1" fillId="0" borderId="0" xfId="0" applyNumberFormat="1" applyFont="1" applyFill="1" applyAlignment="1"/>
    <xf numFmtId="0" fontId="1" fillId="0" borderId="0" xfId="0" applyFont="1" applyFill="1" applyAlignment="1"/>
    <xf numFmtId="0" fontId="1" fillId="0" borderId="0" xfId="0" applyFont="1" applyFill="1" applyBorder="1" applyAlignment="1" applyProtection="1">
      <alignment horizontal="center"/>
      <protection locked="0"/>
    </xf>
    <xf numFmtId="164" fontId="1" fillId="0" borderId="0" xfId="0" applyNumberFormat="1" applyFont="1" applyFill="1" applyBorder="1"/>
    <xf numFmtId="164" fontId="6" fillId="0" borderId="0" xfId="0" applyNumberFormat="1" applyFont="1" applyFill="1" applyAlignment="1">
      <alignment vertical="top"/>
    </xf>
    <xf numFmtId="164" fontId="1" fillId="0" borderId="0" xfId="0" applyNumberFormat="1" applyFont="1" applyFill="1" applyBorder="1" applyProtection="1">
      <protection locked="0"/>
    </xf>
    <xf numFmtId="0" fontId="6" fillId="0" borderId="0" xfId="0" applyFont="1" applyFill="1"/>
    <xf numFmtId="164" fontId="6" fillId="0" borderId="0" xfId="0" applyNumberFormat="1" applyFont="1" applyFill="1"/>
    <xf numFmtId="0" fontId="4" fillId="0" borderId="0" xfId="0" applyFont="1" applyFill="1" applyAlignment="1">
      <alignment vertical="top"/>
    </xf>
    <xf numFmtId="164" fontId="4" fillId="0" borderId="0" xfId="0" applyNumberFormat="1" applyFont="1" applyFill="1" applyAlignment="1">
      <alignment wrapText="1"/>
    </xf>
    <xf numFmtId="164" fontId="3" fillId="0" borderId="0" xfId="0" applyNumberFormat="1" applyFont="1" applyFill="1" applyAlignment="1">
      <alignment wrapText="1"/>
    </xf>
    <xf numFmtId="164" fontId="3" fillId="0" borderId="0" xfId="0" applyNumberFormat="1" applyFont="1" applyFill="1" applyAlignment="1">
      <alignment vertical="top"/>
    </xf>
    <xf numFmtId="164" fontId="1" fillId="0" borderId="0" xfId="0" applyNumberFormat="1" applyFont="1" applyFill="1" applyAlignment="1">
      <alignment horizontal="center"/>
    </xf>
    <xf numFmtId="164" fontId="10" fillId="0" borderId="0" xfId="0" applyNumberFormat="1" applyFont="1" applyFill="1" applyAlignment="1">
      <alignment horizontal="center"/>
    </xf>
    <xf numFmtId="0" fontId="10" fillId="0" borderId="0" xfId="0" applyFont="1" applyFill="1"/>
    <xf numFmtId="164" fontId="8" fillId="0" borderId="0" xfId="0" applyNumberFormat="1" applyFont="1" applyFill="1" applyAlignment="1">
      <alignment horizontal="center"/>
    </xf>
    <xf numFmtId="164" fontId="8" fillId="0" borderId="0" xfId="0" applyNumberFormat="1" applyFont="1" applyFill="1" applyBorder="1" applyAlignment="1">
      <alignment horizontal="center"/>
    </xf>
    <xf numFmtId="0" fontId="3" fillId="0" borderId="0" xfId="0" applyNumberFormat="1" applyFont="1" applyFill="1"/>
    <xf numFmtId="164" fontId="3" fillId="0" borderId="0" xfId="0" applyNumberFormat="1" applyFont="1" applyFill="1" applyAlignment="1">
      <alignment horizontal="center"/>
    </xf>
    <xf numFmtId="0" fontId="8" fillId="0" borderId="0" xfId="0" applyFont="1" applyFill="1" applyBorder="1" applyAlignment="1">
      <alignment horizontal="center"/>
    </xf>
    <xf numFmtId="0" fontId="1" fillId="0" borderId="0" xfId="0" applyNumberFormat="1" applyFont="1" applyFill="1"/>
    <xf numFmtId="0" fontId="15" fillId="0" borderId="0" xfId="0" applyFont="1" applyFill="1" applyBorder="1" applyAlignment="1"/>
    <xf numFmtId="164" fontId="3" fillId="0" borderId="0" xfId="0" applyNumberFormat="1" applyFont="1" applyFill="1" applyProtection="1">
      <protection locked="0"/>
    </xf>
    <xf numFmtId="0" fontId="1" fillId="2" borderId="0" xfId="0" applyFont="1" applyFill="1" applyProtection="1">
      <protection hidden="1"/>
    </xf>
    <xf numFmtId="0" fontId="3" fillId="0" borderId="0" xfId="0" applyFont="1" applyAlignment="1" applyProtection="1">
      <alignment horizontal="center"/>
      <protection hidden="1"/>
    </xf>
    <xf numFmtId="164" fontId="3" fillId="0" borderId="0" xfId="0" applyNumberFormat="1"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8" fillId="0" borderId="5" xfId="0" applyFont="1" applyBorder="1" applyAlignment="1">
      <alignment vertical="center"/>
    </xf>
    <xf numFmtId="0" fontId="1" fillId="0" borderId="0" xfId="0" applyNumberFormat="1" applyFont="1" applyAlignment="1">
      <alignment horizontal="center" vertical="center"/>
    </xf>
    <xf numFmtId="0" fontId="18" fillId="0" borderId="0" xfId="0" applyFont="1"/>
    <xf numFmtId="0" fontId="3" fillId="0" borderId="0" xfId="0" applyFont="1" applyAlignment="1" applyProtection="1">
      <alignment horizontal="right"/>
      <protection hidden="1"/>
    </xf>
    <xf numFmtId="0" fontId="18" fillId="0" borderId="0" xfId="0" applyFont="1" applyBorder="1" applyProtection="1">
      <protection hidden="1"/>
    </xf>
    <xf numFmtId="167" fontId="14" fillId="0" borderId="0" xfId="0" applyNumberFormat="1" applyFont="1" applyBorder="1" applyAlignment="1">
      <alignment horizontal="center"/>
    </xf>
    <xf numFmtId="0" fontId="8" fillId="0" borderId="0" xfId="0" applyFont="1" applyFill="1" applyBorder="1"/>
    <xf numFmtId="0" fontId="8" fillId="0" borderId="0" xfId="0" applyFont="1"/>
    <xf numFmtId="164" fontId="8" fillId="0" borderId="0" xfId="0" applyNumberFormat="1" applyFont="1" applyAlignment="1">
      <alignment horizontal="center"/>
    </xf>
    <xf numFmtId="0" fontId="20" fillId="0" borderId="0" xfId="0" applyFont="1"/>
    <xf numFmtId="0" fontId="1" fillId="0" borderId="0" xfId="0" applyFont="1"/>
    <xf numFmtId="0" fontId="3" fillId="0" borderId="0" xfId="0" applyFont="1"/>
    <xf numFmtId="0" fontId="1" fillId="0" borderId="0" xfId="0" applyFont="1" applyBorder="1"/>
    <xf numFmtId="0" fontId="3" fillId="0" borderId="0" xfId="0" applyFont="1" applyBorder="1"/>
    <xf numFmtId="0" fontId="3" fillId="0" borderId="0" xfId="0" applyFont="1" applyAlignment="1">
      <alignment vertical="top"/>
    </xf>
    <xf numFmtId="0" fontId="8" fillId="0" borderId="0" xfId="0" applyFont="1"/>
    <xf numFmtId="164" fontId="3" fillId="0" borderId="0" xfId="0" applyNumberFormat="1" applyFont="1"/>
    <xf numFmtId="164" fontId="1" fillId="0" borderId="0" xfId="0" applyNumberFormat="1" applyFont="1" applyAlignment="1">
      <alignment horizontal="center"/>
    </xf>
    <xf numFmtId="0" fontId="1" fillId="0" borderId="0" xfId="0" applyNumberFormat="1" applyFont="1"/>
    <xf numFmtId="0" fontId="1" fillId="0" borderId="0" xfId="0" applyNumberFormat="1" applyFont="1" applyBorder="1"/>
    <xf numFmtId="0" fontId="17" fillId="0" borderId="0" xfId="0" applyFont="1"/>
    <xf numFmtId="0" fontId="1" fillId="0" borderId="0" xfId="0" applyFont="1" applyFill="1" applyProtection="1">
      <protection hidden="1"/>
    </xf>
    <xf numFmtId="0" fontId="7" fillId="0" borderId="0" xfId="0" applyFont="1" applyProtection="1">
      <protection hidden="1"/>
    </xf>
    <xf numFmtId="0" fontId="1" fillId="0" borderId="0" xfId="0" applyFont="1" applyProtection="1">
      <protection hidden="1"/>
    </xf>
    <xf numFmtId="0" fontId="3" fillId="0" borderId="0" xfId="0" applyFont="1"/>
    <xf numFmtId="0" fontId="10" fillId="0" borderId="0" xfId="0" applyFont="1"/>
    <xf numFmtId="0" fontId="8" fillId="0" borderId="5" xfId="0" applyFont="1" applyBorder="1"/>
    <xf numFmtId="0" fontId="3" fillId="0" borderId="0" xfId="0" applyNumberFormat="1" applyFont="1" applyAlignment="1">
      <alignment horizontal="right"/>
    </xf>
    <xf numFmtId="164" fontId="4" fillId="0" borderId="6" xfId="0" applyNumberFormat="1" applyFont="1" applyFill="1" applyBorder="1" applyAlignment="1">
      <alignment horizontal="center"/>
    </xf>
    <xf numFmtId="164" fontId="4" fillId="0" borderId="0" xfId="0" applyNumberFormat="1" applyFont="1" applyFill="1" applyBorder="1" applyAlignment="1">
      <alignment horizontal="center"/>
    </xf>
    <xf numFmtId="0" fontId="3" fillId="0" borderId="0" xfId="0" applyNumberFormat="1" applyFont="1" applyAlignment="1">
      <alignment vertical="top" wrapText="1"/>
    </xf>
    <xf numFmtId="0" fontId="2" fillId="0" borderId="0" xfId="0" applyFont="1" applyBorder="1" applyAlignment="1">
      <alignment horizontal="center" vertical="center"/>
    </xf>
    <xf numFmtId="0" fontId="18" fillId="0" borderId="0" xfId="0" applyNumberFormat="1" applyFont="1" applyAlignment="1">
      <alignment vertical="top"/>
    </xf>
    <xf numFmtId="0" fontId="3" fillId="0" borderId="0" xfId="0" applyNumberFormat="1" applyFont="1" applyAlignment="1">
      <alignment vertical="top"/>
    </xf>
    <xf numFmtId="0" fontId="18" fillId="0" borderId="0" xfId="0" applyNumberFormat="1" applyFont="1" applyAlignment="1">
      <alignment vertical="top" wrapText="1"/>
    </xf>
    <xf numFmtId="166" fontId="14" fillId="0" borderId="0" xfId="0" applyNumberFormat="1" applyFont="1" applyAlignment="1">
      <alignment horizontal="left"/>
    </xf>
    <xf numFmtId="0" fontId="14" fillId="0" borderId="0" xfId="0" applyFont="1" applyAlignment="1">
      <alignment horizontal="left"/>
    </xf>
    <xf numFmtId="14" fontId="14" fillId="0" borderId="0" xfId="0" quotePrefix="1" applyNumberFormat="1" applyFont="1" applyAlignment="1">
      <alignment wrapText="1"/>
    </xf>
    <xf numFmtId="166" fontId="14" fillId="0" borderId="0" xfId="0" applyNumberFormat="1" applyFont="1" applyAlignment="1" applyProtection="1">
      <alignment horizontal="left"/>
      <protection locked="0" hidden="1"/>
    </xf>
    <xf numFmtId="165" fontId="0" fillId="0" borderId="0" xfId="0" applyNumberFormat="1" applyFont="1" applyAlignment="1"/>
    <xf numFmtId="0" fontId="0" fillId="0" borderId="0" xfId="0" applyFont="1"/>
    <xf numFmtId="0" fontId="0" fillId="0" borderId="0" xfId="0" applyFont="1" applyAlignment="1"/>
    <xf numFmtId="0" fontId="0" fillId="0" borderId="0" xfId="0" applyFont="1" applyAlignment="1">
      <alignment wrapText="1"/>
    </xf>
    <xf numFmtId="0" fontId="23"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left" vertical="center"/>
    </xf>
    <xf numFmtId="0" fontId="23" fillId="0" borderId="0" xfId="0" applyFont="1" applyAlignment="1">
      <alignment horizontal="center" vertical="center"/>
    </xf>
    <xf numFmtId="164" fontId="23" fillId="0" borderId="0" xfId="0" applyNumberFormat="1" applyFont="1" applyAlignment="1">
      <alignment horizontal="center" vertical="center"/>
    </xf>
    <xf numFmtId="0" fontId="23" fillId="0" borderId="0" xfId="0" applyFont="1" applyAlignment="1" applyProtection="1">
      <alignment horizontal="left" vertical="center" wrapText="1"/>
      <protection locked="0"/>
    </xf>
    <xf numFmtId="0" fontId="23" fillId="0" borderId="0" xfId="0" applyNumberFormat="1" applyFont="1" applyAlignment="1">
      <alignment horizontal="center" vertical="center"/>
    </xf>
    <xf numFmtId="0" fontId="23" fillId="0" borderId="0" xfId="0" applyNumberFormat="1" applyFont="1" applyAlignment="1">
      <alignment horizontal="left" vertical="center"/>
    </xf>
    <xf numFmtId="0" fontId="23" fillId="0" borderId="0" xfId="0" applyFont="1" applyAlignment="1">
      <alignment wrapText="1"/>
    </xf>
    <xf numFmtId="0" fontId="3" fillId="0" borderId="0" xfId="0" applyFont="1" applyFill="1" applyBorder="1" applyAlignment="1">
      <alignment vertical="top"/>
    </xf>
    <xf numFmtId="0" fontId="10" fillId="0" borderId="0" xfId="0" applyFont="1" applyFill="1" applyBorder="1"/>
    <xf numFmtId="0" fontId="1" fillId="0" borderId="0" xfId="0" applyNumberFormat="1" applyFont="1" applyFill="1" applyBorder="1"/>
    <xf numFmtId="0" fontId="3" fillId="0" borderId="0" xfId="0" applyFont="1" applyFill="1"/>
    <xf numFmtId="0" fontId="14" fillId="0" borderId="0" xfId="0" applyFont="1"/>
    <xf numFmtId="165" fontId="14" fillId="0" borderId="0" xfId="0" applyNumberFormat="1" applyFont="1" applyAlignment="1"/>
    <xf numFmtId="0" fontId="14" fillId="0" borderId="0" xfId="0" applyFont="1" applyAlignment="1"/>
    <xf numFmtId="0" fontId="3" fillId="0" borderId="0" xfId="0" applyFont="1" applyProtection="1">
      <protection hidden="1"/>
    </xf>
    <xf numFmtId="0" fontId="3" fillId="0" borderId="0" xfId="0" applyFont="1" applyBorder="1" applyProtection="1">
      <protection hidden="1"/>
    </xf>
    <xf numFmtId="0" fontId="3" fillId="5" borderId="12" xfId="0" applyFont="1" applyFill="1" applyBorder="1" applyAlignment="1" applyProtection="1">
      <protection hidden="1"/>
    </xf>
    <xf numFmtId="0" fontId="3" fillId="5" borderId="0" xfId="0" applyFont="1" applyFill="1" applyBorder="1" applyAlignment="1" applyProtection="1">
      <protection hidden="1"/>
    </xf>
    <xf numFmtId="0" fontId="3" fillId="5" borderId="7" xfId="0" applyFont="1" applyFill="1" applyBorder="1" applyProtection="1">
      <protection hidden="1"/>
    </xf>
    <xf numFmtId="0" fontId="3" fillId="5" borderId="13" xfId="0" applyNumberFormat="1" applyFont="1" applyFill="1" applyBorder="1" applyProtection="1">
      <protection hidden="1"/>
    </xf>
    <xf numFmtId="0" fontId="3" fillId="5" borderId="1" xfId="0" applyNumberFormat="1" applyFont="1" applyFill="1" applyBorder="1" applyProtection="1">
      <protection hidden="1"/>
    </xf>
    <xf numFmtId="0" fontId="3" fillId="5" borderId="14" xfId="0" applyFont="1" applyFill="1" applyBorder="1" applyProtection="1">
      <protection hidden="1"/>
    </xf>
    <xf numFmtId="0" fontId="1" fillId="0" borderId="0" xfId="0" applyFont="1"/>
    <xf numFmtId="0" fontId="1" fillId="0" borderId="0" xfId="0" applyFont="1" applyFill="1"/>
    <xf numFmtId="0" fontId="6" fillId="0" borderId="0" xfId="0" applyFont="1" applyAlignment="1">
      <alignment vertical="top"/>
    </xf>
    <xf numFmtId="0" fontId="6" fillId="0" borderId="0" xfId="0" applyFont="1" applyBorder="1" applyAlignment="1">
      <alignment vertical="top"/>
    </xf>
    <xf numFmtId="0" fontId="6" fillId="0" borderId="0" xfId="0" applyFont="1"/>
    <xf numFmtId="0" fontId="6" fillId="0" borderId="0" xfId="0" applyFont="1" applyBorder="1"/>
    <xf numFmtId="0" fontId="6" fillId="0" borderId="0" xfId="0" applyFont="1" applyFill="1" applyBorder="1" applyAlignment="1">
      <alignment vertical="top"/>
    </xf>
    <xf numFmtId="0" fontId="6" fillId="0" borderId="0" xfId="0" applyFont="1" applyFill="1" applyAlignment="1">
      <alignment vertical="top"/>
    </xf>
    <xf numFmtId="0" fontId="1" fillId="0" borderId="0" xfId="0" applyFont="1" applyFill="1" applyBorder="1"/>
    <xf numFmtId="164" fontId="6" fillId="0" borderId="0" xfId="0" applyNumberFormat="1" applyFont="1" applyAlignment="1">
      <alignment vertical="top"/>
    </xf>
    <xf numFmtId="164" fontId="6" fillId="0" borderId="0" xfId="0" applyNumberFormat="1" applyFont="1"/>
    <xf numFmtId="0" fontId="4" fillId="0" borderId="0" xfId="0" applyFont="1" applyAlignment="1">
      <alignment vertical="top"/>
    </xf>
    <xf numFmtId="0" fontId="6" fillId="0" borderId="0" xfId="0" applyFont="1" applyFill="1" applyBorder="1"/>
    <xf numFmtId="0" fontId="1" fillId="0" borderId="0" xfId="0" applyFont="1" applyFill="1" applyBorder="1" applyAlignment="1" applyProtection="1"/>
    <xf numFmtId="0" fontId="1" fillId="0" borderId="0" xfId="0" applyFont="1"/>
    <xf numFmtId="0" fontId="6" fillId="0" borderId="0" xfId="0" applyFont="1" applyAlignment="1">
      <alignment vertical="top"/>
    </xf>
    <xf numFmtId="0" fontId="6" fillId="0" borderId="0" xfId="0" applyFont="1" applyBorder="1" applyAlignment="1">
      <alignment vertical="top"/>
    </xf>
    <xf numFmtId="0" fontId="6" fillId="0" borderId="0" xfId="0" applyFont="1"/>
    <xf numFmtId="0" fontId="6" fillId="0" borderId="0" xfId="0" applyFont="1" applyBorder="1"/>
    <xf numFmtId="164" fontId="6" fillId="0" borderId="0" xfId="0" applyNumberFormat="1" applyFont="1" applyAlignment="1">
      <alignment vertical="top"/>
    </xf>
    <xf numFmtId="164" fontId="6" fillId="0" borderId="0" xfId="0" applyNumberFormat="1" applyFont="1"/>
    <xf numFmtId="0" fontId="1" fillId="0" borderId="0" xfId="0" applyFont="1" applyFill="1" applyBorder="1" applyAlignment="1" applyProtection="1"/>
    <xf numFmtId="0" fontId="1" fillId="0" borderId="0" xfId="0" applyFont="1"/>
    <xf numFmtId="0" fontId="1" fillId="0" borderId="0" xfId="0" applyFont="1" applyFill="1"/>
    <xf numFmtId="0" fontId="3" fillId="0" borderId="0" xfId="0" applyFont="1"/>
    <xf numFmtId="0" fontId="3" fillId="0" borderId="0" xfId="0" applyFont="1" applyAlignment="1">
      <alignment vertical="top"/>
    </xf>
    <xf numFmtId="0" fontId="6" fillId="0" borderId="0" xfId="0" applyFont="1" applyAlignment="1">
      <alignment vertical="top"/>
    </xf>
    <xf numFmtId="0" fontId="3" fillId="2" borderId="0" xfId="0" applyFont="1" applyFill="1" applyBorder="1"/>
    <xf numFmtId="0" fontId="1" fillId="2" borderId="0" xfId="0" applyFont="1" applyFill="1" applyBorder="1"/>
    <xf numFmtId="164" fontId="3" fillId="0" borderId="0" xfId="0" applyNumberFormat="1" applyFont="1"/>
    <xf numFmtId="0" fontId="4" fillId="0" borderId="0" xfId="0" applyFont="1" applyProtection="1">
      <protection hidden="1"/>
    </xf>
    <xf numFmtId="0" fontId="4" fillId="0" borderId="0" xfId="0" applyNumberFormat="1" applyFont="1" applyProtection="1">
      <protection hidden="1"/>
    </xf>
    <xf numFmtId="0" fontId="4" fillId="0" borderId="0" xfId="0" applyNumberFormat="1" applyFont="1" applyAlignment="1" applyProtection="1">
      <alignment horizontal="center"/>
      <protection hidden="1"/>
    </xf>
    <xf numFmtId="0" fontId="4" fillId="0" borderId="0" xfId="0" applyFont="1" applyAlignment="1" applyProtection="1">
      <alignment horizontal="left"/>
      <protection hidden="1"/>
    </xf>
    <xf numFmtId="0" fontId="24" fillId="0" borderId="15" xfId="0" applyFont="1" applyBorder="1" applyAlignment="1" applyProtection="1">
      <alignment horizontal="right"/>
      <protection hidden="1"/>
    </xf>
    <xf numFmtId="0" fontId="3" fillId="0" borderId="15" xfId="0" applyFont="1" applyBorder="1" applyAlignment="1" applyProtection="1">
      <alignment horizontal="center"/>
      <protection hidden="1"/>
    </xf>
    <xf numFmtId="0" fontId="4" fillId="0" borderId="1" xfId="0" applyFont="1" applyBorder="1" applyProtection="1">
      <protection hidden="1"/>
    </xf>
    <xf numFmtId="0" fontId="3" fillId="0" borderId="0" xfId="0" applyNumberFormat="1" applyFont="1" applyFill="1" applyBorder="1" applyAlignment="1">
      <alignment horizontal="right"/>
    </xf>
    <xf numFmtId="0" fontId="3" fillId="0" borderId="0" xfId="0" applyNumberFormat="1" applyFont="1" applyFill="1" applyAlignment="1">
      <alignment horizontal="right"/>
    </xf>
    <xf numFmtId="0" fontId="10" fillId="0" borderId="0" xfId="0" applyNumberFormat="1" applyFont="1" applyFill="1" applyAlignment="1">
      <alignment horizontal="right"/>
    </xf>
    <xf numFmtId="0" fontId="8" fillId="0" borderId="0" xfId="0" applyNumberFormat="1" applyFont="1" applyFill="1" applyBorder="1" applyAlignment="1">
      <alignment horizontal="right"/>
    </xf>
    <xf numFmtId="0" fontId="1" fillId="0" borderId="0" xfId="0" applyNumberFormat="1" applyFont="1" applyFill="1" applyAlignment="1">
      <alignment horizontal="right"/>
    </xf>
    <xf numFmtId="0" fontId="12" fillId="0" borderId="0" xfId="0" applyFont="1" applyFill="1" applyBorder="1" applyProtection="1"/>
    <xf numFmtId="166" fontId="12" fillId="0" borderId="0" xfId="0" applyNumberFormat="1" applyFont="1" applyFill="1" applyBorder="1" applyProtection="1"/>
    <xf numFmtId="0" fontId="25" fillId="0" borderId="0" xfId="0" applyFont="1" applyFill="1" applyBorder="1" applyProtection="1"/>
    <xf numFmtId="0" fontId="12" fillId="0" borderId="0" xfId="0" applyFont="1" applyFill="1" applyBorder="1" applyAlignment="1" applyProtection="1">
      <alignment wrapText="1"/>
    </xf>
    <xf numFmtId="0" fontId="1" fillId="6" borderId="0" xfId="0" applyFont="1" applyFill="1"/>
    <xf numFmtId="0" fontId="1" fillId="6" borderId="0" xfId="0" applyFont="1" applyFill="1" applyBorder="1"/>
    <xf numFmtId="0" fontId="3" fillId="6" borderId="0" xfId="0" applyFont="1" applyFill="1" applyBorder="1"/>
    <xf numFmtId="0" fontId="6" fillId="6" borderId="0" xfId="0" applyFont="1" applyFill="1" applyBorder="1" applyAlignment="1">
      <alignment vertical="top"/>
    </xf>
    <xf numFmtId="0" fontId="6" fillId="6" borderId="0" xfId="0" applyFont="1" applyFill="1" applyBorder="1"/>
    <xf numFmtId="0" fontId="3" fillId="6" borderId="0" xfId="0" applyFont="1" applyFill="1" applyBorder="1" applyAlignment="1"/>
    <xf numFmtId="0" fontId="3" fillId="6" borderId="0" xfId="0" applyFont="1" applyFill="1" applyBorder="1" applyAlignment="1">
      <alignment vertical="top"/>
    </xf>
    <xf numFmtId="0" fontId="8" fillId="6" borderId="0" xfId="0" applyFont="1" applyFill="1" applyBorder="1"/>
    <xf numFmtId="0" fontId="3" fillId="6" borderId="0" xfId="0" applyFont="1" applyFill="1"/>
    <xf numFmtId="0" fontId="10" fillId="6" borderId="0" xfId="0" applyFont="1" applyFill="1"/>
    <xf numFmtId="0" fontId="8" fillId="6" borderId="0" xfId="0" applyFont="1" applyFill="1"/>
    <xf numFmtId="0" fontId="1" fillId="6" borderId="0" xfId="0" applyNumberFormat="1" applyFont="1" applyFill="1"/>
    <xf numFmtId="0" fontId="12" fillId="2" borderId="0" xfId="0" applyFont="1" applyFill="1" applyBorder="1" applyProtection="1"/>
    <xf numFmtId="0" fontId="12" fillId="2" borderId="12" xfId="0" applyFont="1" applyFill="1" applyBorder="1" applyProtection="1"/>
    <xf numFmtId="0" fontId="0" fillId="2" borderId="0" xfId="0" applyFill="1" applyBorder="1"/>
    <xf numFmtId="0" fontId="0" fillId="2" borderId="7" xfId="0" applyFill="1" applyBorder="1"/>
    <xf numFmtId="0" fontId="12" fillId="0" borderId="12" xfId="0" applyFont="1" applyFill="1" applyBorder="1" applyProtection="1"/>
    <xf numFmtId="0" fontId="0" fillId="0" borderId="0" xfId="0" applyBorder="1"/>
    <xf numFmtId="0" fontId="0" fillId="0" borderId="7" xfId="0" applyBorder="1"/>
    <xf numFmtId="0" fontId="0" fillId="0" borderId="7" xfId="0" applyFill="1" applyBorder="1"/>
    <xf numFmtId="0" fontId="12" fillId="2" borderId="13" xfId="0" applyFont="1" applyFill="1" applyBorder="1" applyProtection="1"/>
    <xf numFmtId="0" fontId="0" fillId="2" borderId="1" xfId="0" applyFill="1" applyBorder="1"/>
    <xf numFmtId="0" fontId="12" fillId="2" borderId="1" xfId="0" applyFont="1" applyFill="1" applyBorder="1" applyProtection="1"/>
    <xf numFmtId="0" fontId="0" fillId="2" borderId="14" xfId="0" applyFill="1" applyBorder="1"/>
    <xf numFmtId="0" fontId="12" fillId="7" borderId="10" xfId="0" applyFont="1" applyFill="1" applyBorder="1" applyProtection="1"/>
    <xf numFmtId="0" fontId="12" fillId="7" borderId="11" xfId="0" applyFont="1" applyFill="1" applyBorder="1" applyProtection="1"/>
    <xf numFmtId="0" fontId="28" fillId="7" borderId="12" xfId="0" applyFont="1" applyFill="1" applyBorder="1"/>
    <xf numFmtId="0" fontId="25" fillId="7" borderId="0" xfId="0" applyFont="1" applyFill="1" applyBorder="1" applyProtection="1"/>
    <xf numFmtId="0" fontId="28" fillId="7" borderId="0" xfId="0" applyFont="1" applyFill="1" applyBorder="1"/>
    <xf numFmtId="0" fontId="25" fillId="7" borderId="7" xfId="0" applyFont="1" applyFill="1" applyBorder="1" applyProtection="1"/>
    <xf numFmtId="0" fontId="31" fillId="7" borderId="9" xfId="0" applyFont="1" applyFill="1" applyBorder="1" applyProtection="1"/>
    <xf numFmtId="0" fontId="1" fillId="8" borderId="0" xfId="0" applyFont="1" applyFill="1"/>
    <xf numFmtId="0" fontId="3" fillId="8" borderId="0" xfId="0" applyFont="1" applyFill="1"/>
    <xf numFmtId="0" fontId="6" fillId="8" borderId="0" xfId="0" applyFont="1" applyFill="1" applyAlignment="1">
      <alignment vertical="top"/>
    </xf>
    <xf numFmtId="0" fontId="6" fillId="8" borderId="0" xfId="0" applyFont="1" applyFill="1"/>
    <xf numFmtId="0" fontId="3" fillId="8" borderId="0" xfId="0" applyFont="1" applyFill="1" applyAlignment="1">
      <alignment vertical="top"/>
    </xf>
    <xf numFmtId="0" fontId="10" fillId="8" borderId="0" xfId="0" applyFont="1" applyFill="1"/>
    <xf numFmtId="0" fontId="8" fillId="8" borderId="0" xfId="0" applyFont="1" applyFill="1"/>
    <xf numFmtId="0" fontId="1" fillId="8" borderId="0" xfId="0" applyNumberFormat="1" applyFont="1" applyFill="1"/>
    <xf numFmtId="0" fontId="1" fillId="9" borderId="0" xfId="0" applyFont="1" applyFill="1"/>
    <xf numFmtId="0" fontId="3" fillId="9" borderId="0" xfId="0" applyFont="1" applyFill="1"/>
    <xf numFmtId="0" fontId="6" fillId="9" borderId="0" xfId="0" applyFont="1" applyFill="1" applyAlignment="1">
      <alignment vertical="top"/>
    </xf>
    <xf numFmtId="0" fontId="6" fillId="9" borderId="0" xfId="0" applyFont="1" applyFill="1"/>
    <xf numFmtId="0" fontId="3" fillId="9" borderId="0" xfId="0" applyFont="1" applyFill="1" applyAlignment="1">
      <alignment vertical="top"/>
    </xf>
    <xf numFmtId="0" fontId="10" fillId="9" borderId="0" xfId="0" applyFont="1" applyFill="1"/>
    <xf numFmtId="0" fontId="8" fillId="9" borderId="0" xfId="0" applyFont="1" applyFill="1"/>
    <xf numFmtId="0" fontId="18" fillId="9" borderId="0" xfId="0" applyFont="1" applyFill="1"/>
    <xf numFmtId="0" fontId="1" fillId="9" borderId="0" xfId="0" applyNumberFormat="1" applyFont="1" applyFill="1"/>
    <xf numFmtId="0" fontId="28" fillId="7" borderId="10" xfId="0" applyFont="1" applyFill="1" applyBorder="1"/>
    <xf numFmtId="0" fontId="28" fillId="7" borderId="11" xfId="0" applyFont="1" applyFill="1" applyBorder="1"/>
    <xf numFmtId="0" fontId="28" fillId="7" borderId="7" xfId="0" applyFont="1" applyFill="1" applyBorder="1"/>
    <xf numFmtId="3" fontId="0" fillId="0" borderId="7" xfId="0" applyNumberFormat="1" applyBorder="1"/>
    <xf numFmtId="0" fontId="12" fillId="0" borderId="13" xfId="0" applyFont="1" applyFill="1" applyBorder="1" applyProtection="1"/>
    <xf numFmtId="0" fontId="12" fillId="0" borderId="1" xfId="0" applyFont="1" applyFill="1" applyBorder="1" applyProtection="1"/>
    <xf numFmtId="0" fontId="0" fillId="0" borderId="1" xfId="0" applyBorder="1"/>
    <xf numFmtId="3" fontId="0" fillId="0" borderId="14" xfId="0" applyNumberFormat="1" applyBorder="1"/>
    <xf numFmtId="0" fontId="1" fillId="10" borderId="0" xfId="0" applyFont="1" applyFill="1"/>
    <xf numFmtId="0" fontId="3" fillId="10" borderId="0" xfId="0" applyFont="1" applyFill="1"/>
    <xf numFmtId="0" fontId="6" fillId="10" borderId="0" xfId="0" applyFont="1" applyFill="1" applyAlignment="1">
      <alignment vertical="top"/>
    </xf>
    <xf numFmtId="0" fontId="6" fillId="10" borderId="0" xfId="0" applyFont="1" applyFill="1"/>
    <xf numFmtId="0" fontId="3" fillId="10" borderId="0" xfId="0" applyFont="1" applyFill="1" applyAlignment="1">
      <alignment vertical="top"/>
    </xf>
    <xf numFmtId="0" fontId="10" fillId="10" borderId="0" xfId="0" applyFont="1" applyFill="1"/>
    <xf numFmtId="0" fontId="8" fillId="10" borderId="0" xfId="0" applyFont="1" applyFill="1"/>
    <xf numFmtId="0" fontId="1" fillId="10" borderId="0" xfId="0" applyNumberFormat="1" applyFont="1" applyFill="1"/>
    <xf numFmtId="0" fontId="1" fillId="11" borderId="0" xfId="0" applyFont="1" applyFill="1"/>
    <xf numFmtId="0" fontId="3" fillId="11" borderId="0" xfId="0" applyFont="1" applyFill="1"/>
    <xf numFmtId="0" fontId="6" fillId="11" borderId="0" xfId="0" applyFont="1" applyFill="1" applyAlignment="1">
      <alignment vertical="top"/>
    </xf>
    <xf numFmtId="0" fontId="6" fillId="11" borderId="0" xfId="0" applyFont="1" applyFill="1"/>
    <xf numFmtId="0" fontId="3" fillId="11" borderId="0" xfId="0" applyFont="1" applyFill="1" applyAlignment="1">
      <alignment vertical="top"/>
    </xf>
    <xf numFmtId="0" fontId="10" fillId="11" borderId="0" xfId="0" applyFont="1" applyFill="1"/>
    <xf numFmtId="0" fontId="8" fillId="11" borderId="0" xfId="0" applyFont="1" applyFill="1"/>
    <xf numFmtId="0" fontId="1" fillId="11" borderId="0" xfId="0" applyNumberFormat="1" applyFont="1" applyFill="1"/>
    <xf numFmtId="0" fontId="12" fillId="4" borderId="0" xfId="0" applyFont="1" applyFill="1" applyBorder="1" applyProtection="1"/>
    <xf numFmtId="0" fontId="25" fillId="4" borderId="0" xfId="0" applyFont="1" applyFill="1" applyBorder="1" applyProtection="1"/>
    <xf numFmtId="0" fontId="12" fillId="4" borderId="7" xfId="0" applyFont="1" applyFill="1" applyBorder="1" applyProtection="1"/>
    <xf numFmtId="0" fontId="1" fillId="2" borderId="0" xfId="0" applyNumberFormat="1" applyFont="1" applyFill="1" applyBorder="1"/>
    <xf numFmtId="0" fontId="51" fillId="29" borderId="36" xfId="0" applyFont="1" applyFill="1" applyBorder="1" applyProtection="1"/>
    <xf numFmtId="3" fontId="0" fillId="2" borderId="7" xfId="0" applyNumberFormat="1" applyFill="1" applyBorder="1"/>
    <xf numFmtId="0" fontId="12" fillId="4" borderId="12" xfId="0" applyFont="1" applyFill="1" applyBorder="1" applyProtection="1"/>
    <xf numFmtId="0" fontId="25" fillId="28" borderId="7" xfId="0" applyFont="1" applyFill="1" applyBorder="1" applyProtection="1"/>
    <xf numFmtId="0" fontId="8" fillId="2" borderId="0" xfId="0" applyFont="1" applyFill="1" applyBorder="1"/>
    <xf numFmtId="0" fontId="51" fillId="29" borderId="35" xfId="0" applyFont="1" applyFill="1" applyBorder="1" applyProtection="1"/>
    <xf numFmtId="0" fontId="12" fillId="4" borderId="14" xfId="0" applyFont="1" applyFill="1" applyBorder="1" applyProtection="1"/>
    <xf numFmtId="0" fontId="6" fillId="2" borderId="0" xfId="0" applyFont="1" applyFill="1" applyBorder="1" applyAlignment="1">
      <alignment vertical="top"/>
    </xf>
    <xf numFmtId="0" fontId="51" fillId="29" borderId="37" xfId="0" applyFont="1" applyFill="1" applyBorder="1" applyProtection="1"/>
    <xf numFmtId="0" fontId="3" fillId="2" borderId="0" xfId="0" applyFont="1" applyFill="1" applyBorder="1" applyAlignment="1">
      <alignment vertical="top"/>
    </xf>
    <xf numFmtId="0" fontId="12" fillId="4" borderId="13" xfId="0" applyFont="1" applyFill="1" applyBorder="1" applyProtection="1"/>
    <xf numFmtId="0" fontId="6" fillId="2" borderId="0" xfId="0" applyFont="1" applyFill="1" applyBorder="1"/>
    <xf numFmtId="0" fontId="25" fillId="28" borderId="12" xfId="0" applyFont="1" applyFill="1" applyBorder="1" applyProtection="1"/>
    <xf numFmtId="0" fontId="10" fillId="2" borderId="0" xfId="0" applyFont="1" applyFill="1" applyBorder="1"/>
    <xf numFmtId="0" fontId="12" fillId="0" borderId="7" xfId="0" applyFont="1" applyFill="1" applyBorder="1" applyProtection="1"/>
    <xf numFmtId="0" fontId="12" fillId="4" borderId="1" xfId="0" applyFont="1" applyFill="1" applyBorder="1" applyProtection="1"/>
    <xf numFmtId="0" fontId="25" fillId="28" borderId="0" xfId="0" applyFont="1" applyFill="1" applyBorder="1" applyProtection="1"/>
    <xf numFmtId="0" fontId="14" fillId="0" borderId="0" xfId="0" applyFont="1" applyBorder="1" applyAlignment="1" applyProtection="1">
      <alignment horizontal="center"/>
      <protection locked="0"/>
    </xf>
    <xf numFmtId="0" fontId="54" fillId="0" borderId="4" xfId="0" applyFont="1" applyBorder="1" applyAlignment="1">
      <alignment vertical="center"/>
    </xf>
    <xf numFmtId="164" fontId="54" fillId="0" borderId="4" xfId="0" applyNumberFormat="1" applyFont="1" applyBorder="1" applyAlignment="1">
      <alignment horizontal="center" vertical="center"/>
    </xf>
    <xf numFmtId="0" fontId="54" fillId="0" borderId="3" xfId="0" applyFont="1" applyBorder="1" applyAlignment="1">
      <alignment vertical="center"/>
    </xf>
    <xf numFmtId="164" fontId="54" fillId="0" borderId="3" xfId="0" applyNumberFormat="1" applyFont="1" applyBorder="1" applyAlignment="1">
      <alignment horizontal="center" vertical="center"/>
    </xf>
    <xf numFmtId="0" fontId="54" fillId="0" borderId="2" xfId="0" applyFont="1" applyBorder="1" applyAlignment="1">
      <alignment vertical="center"/>
    </xf>
    <xf numFmtId="164" fontId="54" fillId="0" borderId="2" xfId="0" applyNumberFormat="1" applyFont="1" applyBorder="1" applyAlignment="1">
      <alignment horizontal="center" vertical="center"/>
    </xf>
    <xf numFmtId="0" fontId="5" fillId="2" borderId="0" xfId="0" applyFont="1" applyFill="1" applyBorder="1"/>
    <xf numFmtId="0" fontId="5" fillId="11" borderId="0" xfId="0" applyFont="1" applyFill="1"/>
    <xf numFmtId="164" fontId="5" fillId="0" borderId="0" xfId="0" applyNumberFormat="1" applyFont="1" applyFill="1" applyBorder="1" applyAlignment="1">
      <alignment horizontal="center"/>
    </xf>
    <xf numFmtId="0" fontId="5" fillId="0" borderId="0" xfId="0" applyFont="1" applyFill="1" applyBorder="1"/>
    <xf numFmtId="0" fontId="5" fillId="6" borderId="0" xfId="0" applyFont="1" applyFill="1"/>
    <xf numFmtId="164" fontId="5" fillId="0" borderId="0" xfId="0" applyNumberFormat="1" applyFont="1" applyBorder="1" applyAlignment="1">
      <alignment horizontal="center"/>
    </xf>
    <xf numFmtId="0" fontId="5" fillId="10" borderId="0" xfId="0" applyFont="1" applyFill="1"/>
    <xf numFmtId="0" fontId="5" fillId="0" borderId="0" xfId="0" applyFont="1" applyFill="1"/>
    <xf numFmtId="0" fontId="5" fillId="9" borderId="0" xfId="0" applyFont="1" applyFill="1"/>
    <xf numFmtId="0" fontId="5" fillId="8" borderId="0" xfId="0" applyFont="1" applyFill="1"/>
    <xf numFmtId="0" fontId="5" fillId="0" borderId="0" xfId="0" applyNumberFormat="1" applyFont="1" applyFill="1" applyBorder="1" applyAlignment="1">
      <alignment horizontal="right"/>
    </xf>
    <xf numFmtId="0" fontId="3" fillId="0" borderId="3" xfId="0" applyFont="1" applyBorder="1"/>
    <xf numFmtId="164" fontId="3" fillId="0" borderId="3" xfId="0" applyNumberFormat="1" applyFont="1" applyBorder="1" applyAlignment="1">
      <alignment horizontal="center"/>
    </xf>
    <xf numFmtId="0" fontId="3" fillId="0" borderId="4" xfId="0" applyFont="1" applyBorder="1"/>
    <xf numFmtId="164" fontId="3" fillId="0" borderId="4" xfId="0" applyNumberFormat="1" applyFont="1" applyBorder="1" applyAlignment="1">
      <alignment horizontal="center"/>
    </xf>
    <xf numFmtId="0" fontId="5" fillId="0" borderId="0" xfId="0" applyFont="1"/>
    <xf numFmtId="0" fontId="1" fillId="0" borderId="0" xfId="0" applyFont="1"/>
    <xf numFmtId="0" fontId="1" fillId="0" borderId="0" xfId="0" applyFont="1" applyFill="1"/>
    <xf numFmtId="0" fontId="1" fillId="0" borderId="0" xfId="0" applyFont="1" applyFill="1" applyBorder="1"/>
    <xf numFmtId="164" fontId="8" fillId="0" borderId="0" xfId="0" applyNumberFormat="1" applyFont="1" applyAlignment="1">
      <alignment horizontal="center"/>
    </xf>
    <xf numFmtId="164" fontId="1" fillId="0" borderId="0" xfId="0" applyNumberFormat="1" applyFont="1" applyFill="1" applyAlignment="1">
      <alignment horizontal="center"/>
    </xf>
    <xf numFmtId="0" fontId="8" fillId="0" borderId="0" xfId="0" applyFont="1"/>
    <xf numFmtId="0" fontId="9" fillId="0" borderId="0" xfId="0" applyFont="1"/>
    <xf numFmtId="0" fontId="10" fillId="0" borderId="0" xfId="0" applyFont="1"/>
    <xf numFmtId="0" fontId="10" fillId="0" borderId="0" xfId="0" applyFont="1" applyBorder="1"/>
    <xf numFmtId="0" fontId="10" fillId="0" borderId="0" xfId="0" applyFont="1" applyAlignment="1">
      <alignment vertical="top"/>
    </xf>
    <xf numFmtId="164" fontId="10" fillId="0" borderId="0" xfId="0" applyNumberFormat="1" applyFont="1" applyAlignment="1">
      <alignment horizontal="center"/>
    </xf>
    <xf numFmtId="164" fontId="8" fillId="0" borderId="0" xfId="0" applyNumberFormat="1" applyFont="1" applyBorder="1" applyAlignment="1">
      <alignment horizontal="center"/>
    </xf>
    <xf numFmtId="0" fontId="8" fillId="0" borderId="0" xfId="0" applyFont="1" applyBorder="1"/>
    <xf numFmtId="0" fontId="8" fillId="0" borderId="0" xfId="0" applyFont="1" applyFill="1" applyBorder="1"/>
    <xf numFmtId="0" fontId="3" fillId="0" borderId="0" xfId="0" applyFont="1"/>
    <xf numFmtId="0" fontId="3" fillId="0" borderId="0" xfId="0" applyFont="1"/>
    <xf numFmtId="0" fontId="3" fillId="0" borderId="0" xfId="0" applyFont="1" applyBorder="1"/>
    <xf numFmtId="0" fontId="3" fillId="2" borderId="0" xfId="0" applyFont="1" applyFill="1" applyBorder="1"/>
    <xf numFmtId="0" fontId="3" fillId="0" borderId="0" xfId="0" applyFont="1" applyFill="1" applyBorder="1"/>
    <xf numFmtId="0" fontId="8" fillId="0" borderId="0" xfId="0" applyFont="1"/>
    <xf numFmtId="0" fontId="9" fillId="0" borderId="0" xfId="0" applyFont="1"/>
    <xf numFmtId="0" fontId="10" fillId="0" borderId="0" xfId="0" applyFont="1"/>
    <xf numFmtId="0" fontId="10" fillId="0" borderId="0" xfId="0" applyFont="1" applyBorder="1"/>
    <xf numFmtId="0" fontId="3" fillId="0" borderId="0" xfId="0" applyFont="1" applyFill="1"/>
    <xf numFmtId="164" fontId="3" fillId="0" borderId="0" xfId="0" applyNumberFormat="1" applyFont="1" applyAlignment="1">
      <alignment horizontal="center"/>
    </xf>
    <xf numFmtId="164" fontId="3" fillId="0" borderId="0" xfId="0" applyNumberFormat="1" applyFont="1" applyFill="1" applyBorder="1" applyAlignment="1">
      <alignment horizontal="center"/>
    </xf>
    <xf numFmtId="164" fontId="10" fillId="0" borderId="0" xfId="0" applyNumberFormat="1" applyFont="1" applyAlignment="1">
      <alignment horizontal="center"/>
    </xf>
    <xf numFmtId="0" fontId="8" fillId="0" borderId="0" xfId="0" applyFont="1" applyFill="1"/>
    <xf numFmtId="0" fontId="3" fillId="0" borderId="3" xfId="0" applyFont="1" applyBorder="1"/>
    <xf numFmtId="164" fontId="3" fillId="0" borderId="3" xfId="0" applyNumberFormat="1" applyFont="1" applyBorder="1" applyAlignment="1">
      <alignment horizontal="center"/>
    </xf>
    <xf numFmtId="0" fontId="3" fillId="0" borderId="2" xfId="0" applyFont="1" applyBorder="1"/>
    <xf numFmtId="164" fontId="3" fillId="0" borderId="2" xfId="0" applyNumberFormat="1" applyFont="1" applyBorder="1" applyAlignment="1">
      <alignment horizontal="center"/>
    </xf>
    <xf numFmtId="0" fontId="3" fillId="0" borderId="4" xfId="0" applyFont="1" applyBorder="1"/>
    <xf numFmtId="164" fontId="3" fillId="0" borderId="4" xfId="0" applyNumberFormat="1" applyFont="1" applyBorder="1" applyAlignment="1">
      <alignment horizontal="center"/>
    </xf>
    <xf numFmtId="0" fontId="8" fillId="0" borderId="5" xfId="0" applyFont="1" applyBorder="1"/>
    <xf numFmtId="164" fontId="8" fillId="0" borderId="5" xfId="0" applyNumberFormat="1" applyFont="1" applyBorder="1" applyAlignment="1">
      <alignment horizontal="center"/>
    </xf>
    <xf numFmtId="164" fontId="8" fillId="0" borderId="5" xfId="0" applyNumberFormat="1" applyFont="1" applyBorder="1"/>
    <xf numFmtId="164" fontId="3" fillId="0" borderId="0" xfId="0" applyNumberFormat="1" applyFont="1" applyBorder="1" applyAlignment="1">
      <alignment horizontal="center"/>
    </xf>
    <xf numFmtId="0" fontId="8" fillId="0" borderId="0" xfId="0" applyFont="1" applyBorder="1" applyAlignment="1">
      <alignment horizontal="center"/>
    </xf>
    <xf numFmtId="164" fontId="10" fillId="0" borderId="0" xfId="0" applyNumberFormat="1" applyFont="1" applyFill="1" applyAlignment="1">
      <alignment horizontal="center"/>
    </xf>
    <xf numFmtId="0" fontId="10" fillId="0" borderId="0" xfId="0" applyFont="1" applyFill="1"/>
    <xf numFmtId="164" fontId="3" fillId="0" borderId="0" xfId="0" applyNumberFormat="1" applyFont="1" applyFill="1" applyAlignment="1">
      <alignment horizontal="center"/>
    </xf>
    <xf numFmtId="0" fontId="8" fillId="0" borderId="0" xfId="0" applyFont="1" applyFill="1" applyBorder="1" applyAlignment="1">
      <alignment horizontal="center"/>
    </xf>
    <xf numFmtId="0" fontId="8" fillId="0" borderId="0" xfId="0" applyFont="1" applyFill="1" applyBorder="1"/>
    <xf numFmtId="0" fontId="10" fillId="0" borderId="0" xfId="0" applyFont="1" applyFill="1" applyBorder="1"/>
    <xf numFmtId="0" fontId="3" fillId="0" borderId="0" xfId="0" applyNumberFormat="1" applyFont="1" applyFill="1" applyBorder="1" applyAlignment="1">
      <alignment horizontal="right"/>
    </xf>
    <xf numFmtId="0" fontId="3" fillId="0" borderId="0" xfId="0" applyNumberFormat="1" applyFont="1" applyFill="1" applyAlignment="1">
      <alignment horizontal="right"/>
    </xf>
    <xf numFmtId="0" fontId="10" fillId="0" borderId="0" xfId="0" applyNumberFormat="1" applyFont="1" applyFill="1" applyAlignment="1">
      <alignment horizontal="right"/>
    </xf>
    <xf numFmtId="0" fontId="8" fillId="0" borderId="0" xfId="0" applyNumberFormat="1" applyFont="1" applyFill="1" applyBorder="1" applyAlignment="1">
      <alignment horizontal="right"/>
    </xf>
    <xf numFmtId="0" fontId="3" fillId="6" borderId="0" xfId="0" applyFont="1" applyFill="1"/>
    <xf numFmtId="0" fontId="10" fillId="6" borderId="0" xfId="0" applyFont="1" applyFill="1"/>
    <xf numFmtId="0" fontId="8" fillId="6" borderId="0" xfId="0" applyFont="1" applyFill="1"/>
    <xf numFmtId="0" fontId="3" fillId="8" borderId="0" xfId="0" applyFont="1" applyFill="1"/>
    <xf numFmtId="0" fontId="10" fillId="8" borderId="0" xfId="0" applyFont="1" applyFill="1"/>
    <xf numFmtId="0" fontId="8" fillId="8" borderId="0" xfId="0" applyFont="1" applyFill="1"/>
    <xf numFmtId="0" fontId="3" fillId="9" borderId="0" xfId="0" applyFont="1" applyFill="1"/>
    <xf numFmtId="0" fontId="10" fillId="9" borderId="0" xfId="0" applyFont="1" applyFill="1"/>
    <xf numFmtId="0" fontId="8" fillId="9" borderId="0" xfId="0" applyFont="1" applyFill="1"/>
    <xf numFmtId="0" fontId="3" fillId="10" borderId="0" xfId="0" applyFont="1" applyFill="1"/>
    <xf numFmtId="0" fontId="10" fillId="10" borderId="0" xfId="0" applyFont="1" applyFill="1"/>
    <xf numFmtId="0" fontId="8" fillId="10" borderId="0" xfId="0" applyFont="1" applyFill="1"/>
    <xf numFmtId="0" fontId="3" fillId="11" borderId="0" xfId="0" applyFont="1" applyFill="1"/>
    <xf numFmtId="0" fontId="10" fillId="11" borderId="0" xfId="0" applyFont="1" applyFill="1"/>
    <xf numFmtId="0" fontId="8" fillId="11" borderId="0" xfId="0" applyFont="1" applyFill="1"/>
    <xf numFmtId="0" fontId="8" fillId="2" borderId="0" xfId="0" applyFont="1" applyFill="1" applyBorder="1"/>
    <xf numFmtId="0" fontId="10" fillId="2" borderId="0" xfId="0" applyFont="1" applyFill="1" applyBorder="1"/>
    <xf numFmtId="0" fontId="3" fillId="0" borderId="0" xfId="0" applyFont="1" applyBorder="1" applyAlignment="1">
      <alignment horizontal="center" vertical="center" wrapText="1"/>
    </xf>
    <xf numFmtId="0" fontId="10" fillId="0" borderId="0" xfId="0" applyFont="1"/>
    <xf numFmtId="0" fontId="10" fillId="0" borderId="0" xfId="0" applyFont="1" applyAlignment="1">
      <alignment vertical="top"/>
    </xf>
    <xf numFmtId="0" fontId="8" fillId="0" borderId="0" xfId="0" applyFont="1" applyBorder="1" applyAlignment="1">
      <alignment horizontal="center"/>
    </xf>
    <xf numFmtId="164" fontId="10" fillId="0" borderId="0" xfId="0" applyNumberFormat="1" applyFont="1" applyFill="1" applyAlignment="1">
      <alignment horizontal="center"/>
    </xf>
    <xf numFmtId="0" fontId="10" fillId="0" borderId="0" xfId="0" applyFont="1" applyFill="1"/>
    <xf numFmtId="0" fontId="10" fillId="0" borderId="0" xfId="0" applyNumberFormat="1" applyFont="1" applyFill="1" applyAlignment="1">
      <alignment horizontal="right"/>
    </xf>
    <xf numFmtId="0" fontId="3" fillId="0" borderId="0" xfId="0" applyFont="1" applyAlignment="1" applyProtection="1">
      <alignment horizontal="left"/>
      <protection hidden="1"/>
    </xf>
    <xf numFmtId="0" fontId="3" fillId="0" borderId="0" xfId="0" applyFont="1" applyBorder="1" applyAlignment="1" applyProtection="1">
      <alignment horizontal="center"/>
      <protection hidden="1"/>
    </xf>
    <xf numFmtId="0" fontId="3" fillId="0" borderId="0" xfId="0" applyFont="1" applyAlignment="1" applyProtection="1">
      <protection hidden="1"/>
    </xf>
    <xf numFmtId="0" fontId="3" fillId="0" borderId="0" xfId="0" applyFont="1" applyAlignment="1">
      <alignment horizontal="left"/>
    </xf>
    <xf numFmtId="0" fontId="30" fillId="0" borderId="0" xfId="0" applyFont="1" applyBorder="1" applyAlignment="1" applyProtection="1">
      <alignment horizontal="left"/>
      <protection locked="0" hidden="1"/>
    </xf>
    <xf numFmtId="0" fontId="3" fillId="0" borderId="1" xfId="0" applyFont="1" applyBorder="1" applyProtection="1">
      <protection hidden="1"/>
    </xf>
    <xf numFmtId="0" fontId="18" fillId="0" borderId="0" xfId="0" applyFont="1" applyAlignment="1" applyProtection="1">
      <alignment horizontal="right"/>
      <protection hidden="1"/>
    </xf>
    <xf numFmtId="0" fontId="3" fillId="0" borderId="38" xfId="0" applyFont="1" applyBorder="1" applyAlignment="1" applyProtection="1">
      <alignment horizont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0" xfId="0" applyNumberFormat="1" applyFont="1" applyAlignment="1" applyProtection="1">
      <alignment horizontal="center" vertical="center"/>
      <protection hidden="1"/>
    </xf>
    <xf numFmtId="0" fontId="4"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24" fillId="0" borderId="15" xfId="0" applyFont="1" applyBorder="1" applyAlignment="1" applyProtection="1">
      <alignment horizontal="left"/>
      <protection hidden="1"/>
    </xf>
    <xf numFmtId="0" fontId="4" fillId="0" borderId="16" xfId="0" applyFont="1" applyBorder="1" applyAlignment="1" applyProtection="1">
      <protection hidden="1"/>
    </xf>
    <xf numFmtId="0" fontId="4" fillId="0" borderId="0" xfId="0" applyFont="1" applyBorder="1" applyAlignment="1" applyProtection="1">
      <protection hidden="1"/>
    </xf>
    <xf numFmtId="0" fontId="4" fillId="0" borderId="15" xfId="0" applyFont="1" applyBorder="1" applyAlignment="1" applyProtection="1">
      <alignment horizontal="left"/>
      <protection hidden="1"/>
    </xf>
    <xf numFmtId="0" fontId="4" fillId="0" borderId="1" xfId="0" applyFont="1" applyBorder="1" applyAlignment="1" applyProtection="1">
      <alignment horizontal="right"/>
      <protection hidden="1"/>
    </xf>
    <xf numFmtId="0" fontId="4" fillId="0" borderId="0" xfId="0" applyFont="1" applyBorder="1" applyProtection="1">
      <protection hidden="1"/>
    </xf>
    <xf numFmtId="0" fontId="3" fillId="5" borderId="35" xfId="0" applyFont="1" applyFill="1" applyBorder="1" applyAlignment="1" applyProtection="1">
      <protection hidden="1"/>
    </xf>
    <xf numFmtId="0" fontId="3" fillId="5" borderId="36" xfId="0" applyFont="1" applyFill="1" applyBorder="1" applyAlignment="1" applyProtection="1">
      <protection hidden="1"/>
    </xf>
    <xf numFmtId="0" fontId="3" fillId="5" borderId="37" xfId="0" applyFont="1" applyFill="1" applyBorder="1" applyProtection="1">
      <protection hidden="1"/>
    </xf>
    <xf numFmtId="0" fontId="0" fillId="0" borderId="0" xfId="0" applyFill="1"/>
    <xf numFmtId="0" fontId="3" fillId="0" borderId="4" xfId="0" applyFont="1" applyFill="1" applyBorder="1" applyAlignment="1" applyProtection="1">
      <alignment vertical="center"/>
    </xf>
    <xf numFmtId="0" fontId="3" fillId="0" borderId="4" xfId="0" applyFont="1" applyBorder="1" applyAlignment="1" applyProtection="1">
      <alignment vertical="center"/>
    </xf>
    <xf numFmtId="167" fontId="3" fillId="0" borderId="4" xfId="0" applyNumberFormat="1" applyFont="1" applyBorder="1" applyAlignment="1" applyProtection="1">
      <alignment horizontal="center" vertical="center"/>
    </xf>
    <xf numFmtId="0" fontId="3" fillId="0" borderId="3" xfId="0" applyFont="1" applyBorder="1" applyAlignment="1" applyProtection="1">
      <alignment vertical="center"/>
    </xf>
    <xf numFmtId="167" fontId="3" fillId="0" borderId="3" xfId="0" applyNumberFormat="1" applyFont="1" applyBorder="1" applyAlignment="1" applyProtection="1">
      <alignment horizontal="center" vertical="center"/>
    </xf>
    <xf numFmtId="0" fontId="1" fillId="6" borderId="0" xfId="0" applyFont="1" applyFill="1" applyAlignment="1"/>
    <xf numFmtId="0" fontId="7" fillId="0" borderId="0" xfId="0" applyFont="1" applyFill="1" applyProtection="1">
      <protection hidden="1"/>
    </xf>
    <xf numFmtId="0" fontId="19" fillId="0" borderId="0" xfId="1" applyFill="1"/>
    <xf numFmtId="0" fontId="18" fillId="0" borderId="0" xfId="0" quotePrefix="1" applyFont="1" applyFill="1" applyBorder="1"/>
    <xf numFmtId="0" fontId="18" fillId="0" borderId="0" xfId="0" applyFont="1" applyFill="1" applyBorder="1"/>
    <xf numFmtId="0" fontId="18" fillId="0" borderId="0" xfId="0" applyFont="1" applyFill="1"/>
    <xf numFmtId="0" fontId="18" fillId="0" borderId="0" xfId="0" quotePrefix="1" applyFont="1"/>
    <xf numFmtId="0" fontId="18" fillId="0" borderId="0" xfId="0" applyFont="1" applyAlignment="1">
      <alignment vertical="top"/>
    </xf>
    <xf numFmtId="0" fontId="2" fillId="0" borderId="0" xfId="0" applyFont="1" applyFill="1" applyBorder="1"/>
    <xf numFmtId="0" fontId="55" fillId="0" borderId="0" xfId="0" applyFont="1" applyFill="1" applyAlignment="1">
      <alignment vertical="top"/>
    </xf>
    <xf numFmtId="0" fontId="4" fillId="2" borderId="6" xfId="0" applyFont="1" applyFill="1" applyBorder="1" applyAlignment="1" applyProtection="1">
      <protection locked="0"/>
    </xf>
    <xf numFmtId="0" fontId="6" fillId="0" borderId="0" xfId="0" applyFont="1" applyAlignment="1">
      <alignment horizontal="left" vertical="top"/>
    </xf>
    <xf numFmtId="1" fontId="3" fillId="0" borderId="0" xfId="0" applyNumberFormat="1" applyFont="1" applyFill="1" applyBorder="1" applyAlignment="1">
      <alignment horizontal="center"/>
    </xf>
    <xf numFmtId="167" fontId="3" fillId="0" borderId="0" xfId="0" applyNumberFormat="1" applyFont="1" applyFill="1" applyAlignment="1">
      <alignment horizontal="right"/>
    </xf>
    <xf numFmtId="0" fontId="6" fillId="0" borderId="39" xfId="0" applyFont="1" applyBorder="1"/>
    <xf numFmtId="0" fontId="6" fillId="0" borderId="39" xfId="0" applyFont="1" applyFill="1" applyBorder="1" applyAlignment="1">
      <alignment vertical="top"/>
    </xf>
    <xf numFmtId="164" fontId="6" fillId="0" borderId="39" xfId="0" applyNumberFormat="1" applyFont="1" applyBorder="1" applyAlignment="1">
      <alignment vertical="top"/>
    </xf>
    <xf numFmtId="164" fontId="6" fillId="0" borderId="39" xfId="0" applyNumberFormat="1" applyFont="1" applyBorder="1"/>
    <xf numFmtId="0" fontId="3" fillId="0" borderId="39" xfId="0" applyFont="1" applyBorder="1"/>
    <xf numFmtId="0" fontId="0" fillId="0" borderId="0" xfId="0" applyFont="1" applyAlignment="1"/>
    <xf numFmtId="0" fontId="4" fillId="0" borderId="0" xfId="0" applyFont="1" applyBorder="1" applyAlignment="1">
      <alignment vertical="top"/>
    </xf>
    <xf numFmtId="0" fontId="3" fillId="0" borderId="1" xfId="0" applyFont="1" applyBorder="1" applyAlignment="1" applyProtection="1">
      <protection hidden="1"/>
    </xf>
    <xf numFmtId="0" fontId="3" fillId="0" borderId="40" xfId="0" applyFont="1" applyBorder="1" applyAlignment="1" applyProtection="1">
      <protection hidden="1"/>
    </xf>
    <xf numFmtId="0" fontId="14" fillId="0" borderId="0" xfId="0" applyFont="1" applyBorder="1"/>
    <xf numFmtId="0" fontId="4" fillId="0" borderId="0" xfId="0" applyFont="1" applyAlignment="1" applyProtection="1">
      <alignment vertical="center" wrapText="1"/>
      <protection hidden="1"/>
    </xf>
    <xf numFmtId="0" fontId="3" fillId="32" borderId="0" xfId="0" quotePrefix="1" applyNumberFormat="1" applyFont="1" applyFill="1" applyBorder="1" applyAlignment="1">
      <alignment horizontal="center" vertical="center"/>
    </xf>
    <xf numFmtId="0" fontId="3" fillId="32" borderId="0" xfId="0" applyFont="1" applyFill="1" applyAlignment="1">
      <alignment vertical="center"/>
    </xf>
    <xf numFmtId="0" fontId="1" fillId="32" borderId="0" xfId="0" applyFont="1" applyFill="1" applyAlignment="1"/>
    <xf numFmtId="164" fontId="1" fillId="32" borderId="0" xfId="0" applyNumberFormat="1" applyFont="1" applyFill="1" applyAlignment="1"/>
    <xf numFmtId="0" fontId="3" fillId="32" borderId="0" xfId="0" quotePrefix="1" applyNumberFormat="1" applyFont="1" applyFill="1" applyAlignment="1">
      <alignment horizontal="center" vertical="top"/>
    </xf>
    <xf numFmtId="0" fontId="1" fillId="32" borderId="0" xfId="0" applyNumberFormat="1" applyFont="1" applyFill="1" applyAlignment="1">
      <alignment horizontal="center" vertical="top"/>
    </xf>
    <xf numFmtId="0" fontId="3" fillId="32" borderId="0" xfId="0" quotePrefix="1" applyNumberFormat="1" applyFont="1" applyFill="1" applyBorder="1" applyAlignment="1">
      <alignment horizontal="center" vertical="top"/>
    </xf>
    <xf numFmtId="0" fontId="3" fillId="32" borderId="0" xfId="0" applyFont="1" applyFill="1" applyAlignment="1">
      <alignment vertical="top"/>
    </xf>
    <xf numFmtId="164" fontId="3" fillId="32" borderId="0" xfId="0" applyNumberFormat="1" applyFont="1" applyFill="1" applyAlignment="1">
      <alignment vertical="top"/>
    </xf>
    <xf numFmtId="0" fontId="3" fillId="0" borderId="0" xfId="0" applyFont="1" applyProtection="1"/>
    <xf numFmtId="0" fontId="3" fillId="0" borderId="0" xfId="0" applyFont="1" applyFill="1" applyBorder="1" applyProtection="1"/>
    <xf numFmtId="0" fontId="3" fillId="0" borderId="0" xfId="0" applyFont="1" applyFill="1" applyProtection="1"/>
    <xf numFmtId="0" fontId="6" fillId="0" borderId="0" xfId="0" applyFont="1" applyFill="1" applyBorder="1" applyAlignment="1" applyProtection="1">
      <alignment vertical="top"/>
    </xf>
    <xf numFmtId="0" fontId="3" fillId="0" borderId="0" xfId="0" applyFont="1" applyBorder="1" applyProtection="1"/>
    <xf numFmtId="164" fontId="3" fillId="0" borderId="0" xfId="0" applyNumberFormat="1" applyFont="1" applyBorder="1" applyProtection="1"/>
    <xf numFmtId="0" fontId="1" fillId="3" borderId="1" xfId="0" applyFont="1" applyFill="1" applyBorder="1" applyAlignment="1" applyProtection="1"/>
    <xf numFmtId="0" fontId="4" fillId="30" borderId="0" xfId="0" applyFont="1" applyFill="1" applyProtection="1"/>
    <xf numFmtId="0" fontId="4" fillId="30" borderId="0" xfId="0" applyFont="1" applyFill="1" applyAlignment="1" applyProtection="1">
      <alignment horizontal="right"/>
    </xf>
    <xf numFmtId="0" fontId="3" fillId="30" borderId="0" xfId="0" applyFont="1" applyFill="1" applyProtection="1"/>
    <xf numFmtId="164" fontId="3" fillId="3" borderId="0" xfId="0" applyNumberFormat="1" applyFont="1" applyFill="1" applyProtection="1"/>
    <xf numFmtId="0" fontId="18" fillId="30" borderId="0" xfId="0" applyFont="1" applyFill="1" applyBorder="1" applyAlignment="1" applyProtection="1"/>
    <xf numFmtId="0" fontId="1" fillId="0" borderId="0" xfId="0" applyFont="1" applyProtection="1"/>
    <xf numFmtId="0" fontId="1" fillId="0" borderId="0" xfId="0" applyFont="1" applyBorder="1" applyProtection="1"/>
    <xf numFmtId="0" fontId="3" fillId="0" borderId="0" xfId="0" applyFont="1" applyAlignment="1" applyProtection="1">
      <alignment vertical="top"/>
    </xf>
    <xf numFmtId="164" fontId="8" fillId="0" borderId="0" xfId="0" applyNumberFormat="1"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NumberFormat="1" applyFont="1" applyProtection="1"/>
    <xf numFmtId="0" fontId="1" fillId="0" borderId="0" xfId="0" applyNumberFormat="1" applyFont="1" applyBorder="1" applyProtection="1"/>
    <xf numFmtId="0"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164" fontId="10" fillId="0" borderId="0" xfId="0" applyNumberFormat="1" applyFont="1" applyAlignment="1" applyProtection="1">
      <alignment horizont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9" fillId="0" borderId="0" xfId="0" applyFont="1" applyAlignment="1" applyProtection="1">
      <alignment vertical="center"/>
    </xf>
    <xf numFmtId="0" fontId="8" fillId="0" borderId="5" xfId="0" applyFont="1" applyBorder="1" applyAlignment="1" applyProtection="1">
      <alignment vertical="center"/>
    </xf>
    <xf numFmtId="164" fontId="8" fillId="0" borderId="5" xfId="0" applyNumberFormat="1" applyFont="1" applyBorder="1" applyAlignment="1" applyProtection="1">
      <alignment horizontal="center" vertical="center"/>
    </xf>
    <xf numFmtId="164" fontId="5" fillId="0" borderId="0" xfId="0" applyNumberFormat="1" applyFont="1" applyBorder="1" applyAlignment="1" applyProtection="1">
      <alignment horizontal="center"/>
    </xf>
    <xf numFmtId="0" fontId="59" fillId="0" borderId="1" xfId="0" applyFont="1" applyBorder="1" applyAlignment="1" applyProtection="1">
      <protection hidden="1"/>
    </xf>
    <xf numFmtId="0" fontId="4" fillId="2" borderId="6" xfId="0" applyFont="1" applyFill="1" applyBorder="1" applyAlignment="1" applyProtection="1">
      <alignment horizontal="center"/>
      <protection locked="0"/>
    </xf>
    <xf numFmtId="0" fontId="3" fillId="0" borderId="0" xfId="0" applyFont="1" applyFill="1" applyBorder="1" applyAlignment="1">
      <alignment horizontal="center" vertical="center" wrapText="1"/>
    </xf>
    <xf numFmtId="0" fontId="4" fillId="2" borderId="6" xfId="0" applyFont="1" applyFill="1" applyBorder="1" applyAlignment="1" applyProtection="1">
      <alignment horizontal="left"/>
      <protection locked="0"/>
    </xf>
    <xf numFmtId="164" fontId="3" fillId="0" borderId="0" xfId="0" applyNumberFormat="1" applyFont="1" applyBorder="1"/>
    <xf numFmtId="0" fontId="3" fillId="0" borderId="0" xfId="0" applyFont="1" applyBorder="1" applyAlignment="1"/>
    <xf numFmtId="0" fontId="1" fillId="0" borderId="0" xfId="0" applyFont="1" applyFill="1" applyBorder="1" applyProtection="1"/>
    <xf numFmtId="0" fontId="1" fillId="3" borderId="0" xfId="0" applyFont="1" applyFill="1" applyBorder="1" applyAlignment="1" applyProtection="1"/>
    <xf numFmtId="0" fontId="6" fillId="3" borderId="0" xfId="0" applyFont="1" applyFill="1" applyBorder="1" applyProtection="1"/>
    <xf numFmtId="0" fontId="3" fillId="3" borderId="0" xfId="0" applyFont="1" applyFill="1" applyBorder="1" applyProtection="1"/>
    <xf numFmtId="164" fontId="3" fillId="3" borderId="0" xfId="0" applyNumberFormat="1" applyFont="1" applyFill="1" applyBorder="1" applyProtection="1"/>
    <xf numFmtId="0" fontId="0" fillId="0" borderId="0" xfId="0" applyFont="1" applyAlignment="1"/>
    <xf numFmtId="0" fontId="14" fillId="0" borderId="0" xfId="0" applyFont="1" applyAlignment="1">
      <alignment wrapText="1"/>
    </xf>
    <xf numFmtId="14" fontId="0" fillId="0" borderId="0" xfId="0" applyNumberFormat="1" applyFont="1"/>
    <xf numFmtId="14" fontId="0" fillId="0" borderId="0" xfId="0" applyNumberFormat="1" applyFont="1" applyAlignment="1"/>
    <xf numFmtId="14" fontId="0" fillId="0" borderId="0" xfId="0" applyNumberFormat="1" applyFont="1" applyAlignment="1">
      <alignment horizontal="left"/>
    </xf>
    <xf numFmtId="0" fontId="3" fillId="0" borderId="0" xfId="0" applyFont="1" applyFill="1" applyAlignment="1">
      <alignment horizontal="left" vertical="top" wrapText="1"/>
    </xf>
    <xf numFmtId="0" fontId="16" fillId="2" borderId="17" xfId="0" applyFont="1" applyFill="1" applyBorder="1" applyAlignment="1" applyProtection="1">
      <alignment horizontal="center"/>
      <protection locked="0"/>
    </xf>
    <xf numFmtId="164" fontId="18" fillId="0" borderId="6" xfId="0" applyNumberFormat="1" applyFont="1" applyBorder="1" applyAlignment="1">
      <alignment horizontal="center"/>
    </xf>
    <xf numFmtId="0" fontId="58" fillId="31" borderId="17" xfId="0" applyNumberFormat="1" applyFont="1" applyFill="1" applyBorder="1" applyAlignment="1" applyProtection="1">
      <alignment horizontal="center" vertical="top" wrapText="1" readingOrder="1"/>
      <protection locked="0"/>
    </xf>
    <xf numFmtId="0" fontId="16" fillId="2" borderId="17" xfId="0" applyFont="1" applyFill="1" applyBorder="1" applyAlignment="1" applyProtection="1">
      <alignment horizontal="left"/>
      <protection locked="0"/>
    </xf>
    <xf numFmtId="164" fontId="18" fillId="0" borderId="0" xfId="0" applyNumberFormat="1" applyFont="1" applyFill="1" applyBorder="1" applyAlignment="1" applyProtection="1">
      <alignment horizontal="center"/>
    </xf>
    <xf numFmtId="0" fontId="58" fillId="31" borderId="0" xfId="0" applyNumberFormat="1" applyFont="1" applyFill="1" applyBorder="1" applyAlignment="1" applyProtection="1">
      <alignment horizontal="center" vertical="top" wrapText="1" readingOrder="1"/>
      <protection locked="0"/>
    </xf>
    <xf numFmtId="0" fontId="16" fillId="2" borderId="17" xfId="0" applyFont="1" applyFill="1" applyBorder="1" applyAlignment="1" applyProtection="1">
      <protection locked="0"/>
    </xf>
    <xf numFmtId="0" fontId="3" fillId="0" borderId="0" xfId="0" applyFont="1" applyAlignment="1">
      <alignment horizontal="left" wrapText="1"/>
    </xf>
    <xf numFmtId="0" fontId="4" fillId="2" borderId="6" xfId="0" applyFont="1" applyFill="1" applyBorder="1" applyAlignment="1" applyProtection="1">
      <alignment horizontal="center"/>
      <protection locked="0"/>
    </xf>
    <xf numFmtId="0" fontId="4" fillId="2" borderId="6" xfId="0" applyFont="1" applyFill="1" applyBorder="1" applyAlignment="1" applyProtection="1">
      <alignment horizontal="left"/>
      <protection locked="0"/>
    </xf>
    <xf numFmtId="0" fontId="8" fillId="0" borderId="17" xfId="0" applyFont="1" applyBorder="1" applyAlignment="1">
      <alignment horizontal="center"/>
    </xf>
    <xf numFmtId="0" fontId="8" fillId="0" borderId="17" xfId="0" applyFont="1" applyFill="1" applyBorder="1" applyAlignment="1">
      <alignment horizontal="center"/>
    </xf>
    <xf numFmtId="0" fontId="8" fillId="0" borderId="17" xfId="0" applyFont="1" applyFill="1" applyBorder="1" applyAlignment="1">
      <alignment horizontal="left"/>
    </xf>
    <xf numFmtId="0" fontId="20" fillId="0" borderId="17" xfId="0" applyFont="1" applyBorder="1" applyAlignment="1">
      <alignment horizontal="center"/>
    </xf>
    <xf numFmtId="164" fontId="3" fillId="30" borderId="0" xfId="0" applyNumberFormat="1" applyFont="1" applyFill="1" applyAlignment="1" applyProtection="1">
      <alignment horizontal="center"/>
    </xf>
    <xf numFmtId="0" fontId="56" fillId="0" borderId="0" xfId="0" applyFont="1" applyBorder="1" applyAlignment="1" applyProtection="1">
      <alignment horizontal="left" vertical="center" wrapText="1"/>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Alignment="1">
      <alignment vertical="top" wrapText="1"/>
    </xf>
    <xf numFmtId="0" fontId="18" fillId="0" borderId="0" xfId="0" applyNumberFormat="1" applyFont="1" applyAlignment="1">
      <alignment vertical="top"/>
    </xf>
    <xf numFmtId="0" fontId="18" fillId="0" borderId="0" xfId="0" applyNumberFormat="1" applyFont="1" applyAlignment="1">
      <alignment vertical="top" wrapText="1"/>
    </xf>
    <xf numFmtId="0" fontId="3" fillId="0" borderId="0" xfId="0" applyFont="1" applyBorder="1" applyAlignment="1">
      <alignment horizontal="center"/>
    </xf>
    <xf numFmtId="0" fontId="54" fillId="0" borderId="2" xfId="0" applyFont="1" applyBorder="1" applyAlignment="1">
      <alignment vertical="center" wrapText="1"/>
    </xf>
    <xf numFmtId="0" fontId="54" fillId="0" borderId="4"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2" xfId="0" applyFont="1" applyBorder="1" applyAlignment="1">
      <alignment horizontal="center" vertical="center" wrapText="1"/>
    </xf>
    <xf numFmtId="164" fontId="21" fillId="0" borderId="0" xfId="1" applyNumberFormat="1" applyFont="1" applyAlignment="1" applyProtection="1">
      <alignment horizontal="right"/>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54" fillId="0" borderId="8" xfId="0" applyFont="1" applyBorder="1" applyAlignment="1">
      <alignment vertical="center" wrapText="1"/>
    </xf>
    <xf numFmtId="0" fontId="54" fillId="0" borderId="3" xfId="0" applyFont="1" applyBorder="1" applyAlignment="1">
      <alignment vertical="center" wrapText="1"/>
    </xf>
    <xf numFmtId="0" fontId="3" fillId="32" borderId="0" xfId="0" applyFont="1" applyFill="1" applyAlignment="1">
      <alignment horizontal="left" vertical="top" wrapText="1"/>
    </xf>
    <xf numFmtId="0" fontId="1" fillId="0" borderId="0" xfId="0" applyFont="1" applyAlignment="1" applyProtection="1">
      <alignment horizontal="left" wrapText="1"/>
      <protection hidden="1"/>
    </xf>
    <xf numFmtId="0" fontId="1" fillId="0" borderId="0" xfId="0" applyFont="1" applyAlignment="1" applyProtection="1">
      <alignment horizontal="left"/>
      <protection hidden="1"/>
    </xf>
    <xf numFmtId="1" fontId="16" fillId="2" borderId="0" xfId="0" applyNumberFormat="1" applyFont="1" applyFill="1" applyBorder="1" applyAlignment="1" applyProtection="1">
      <alignment horizontal="left"/>
      <protection locked="0"/>
    </xf>
    <xf numFmtId="0" fontId="16" fillId="2" borderId="0" xfId="0" applyFont="1" applyFill="1" applyBorder="1" applyAlignment="1" applyProtection="1">
      <alignment horizontal="left"/>
      <protection hidden="1"/>
    </xf>
    <xf numFmtId="0" fontId="16" fillId="2" borderId="17" xfId="0" applyFont="1" applyFill="1" applyBorder="1" applyAlignment="1" applyProtection="1">
      <alignment horizontal="left"/>
      <protection hidden="1"/>
    </xf>
    <xf numFmtId="0" fontId="3" fillId="0" borderId="2" xfId="0" applyFont="1" applyBorder="1" applyAlignment="1">
      <alignment horizontal="center" vertical="center" wrapText="1"/>
    </xf>
    <xf numFmtId="164" fontId="19" fillId="0" borderId="0" xfId="1" applyNumberFormat="1" applyAlignment="1" applyProtection="1">
      <alignment horizontal="right"/>
      <protection locked="0"/>
    </xf>
    <xf numFmtId="0" fontId="15" fillId="33" borderId="0" xfId="0" applyFont="1" applyFill="1" applyBorder="1" applyAlignment="1">
      <alignment horizontal="center" vertical="center"/>
    </xf>
    <xf numFmtId="14" fontId="3" fillId="30" borderId="1" xfId="0" applyNumberFormat="1" applyFont="1" applyFill="1" applyBorder="1" applyAlignment="1" applyProtection="1">
      <alignment horizontal="center"/>
    </xf>
    <xf numFmtId="0" fontId="3" fillId="30" borderId="1" xfId="0" applyFont="1" applyFill="1" applyBorder="1" applyAlignment="1" applyProtection="1">
      <alignment horizontal="center"/>
    </xf>
    <xf numFmtId="0" fontId="18" fillId="30" borderId="0" xfId="0" applyFont="1" applyFill="1" applyBorder="1" applyAlignment="1" applyProtection="1">
      <alignment horizontal="right"/>
    </xf>
    <xf numFmtId="0" fontId="0" fillId="0" borderId="0" xfId="0" applyFont="1" applyAlignment="1">
      <alignment horizontal="left" wrapText="1"/>
    </xf>
    <xf numFmtId="166" fontId="0" fillId="0" borderId="0" xfId="0" applyNumberFormat="1" applyFont="1" applyAlignment="1">
      <alignment horizontal="left"/>
    </xf>
    <xf numFmtId="0" fontId="0" fillId="0" borderId="0" xfId="0" applyFont="1" applyAlignment="1">
      <alignment horizontal="left"/>
    </xf>
    <xf numFmtId="0" fontId="0" fillId="0" borderId="0" xfId="0" applyFont="1" applyAlignment="1"/>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left"/>
    </xf>
  </cellXfs>
  <cellStyles count="244">
    <cellStyle name="20% - Accent1 2" xfId="55" xr:uid="{00000000-0005-0000-0000-000000000000}"/>
    <cellStyle name="20% - Accent1 3" xfId="7" xr:uid="{00000000-0005-0000-0000-000001000000}"/>
    <cellStyle name="20% - Accent2 2" xfId="56" xr:uid="{00000000-0005-0000-0000-000002000000}"/>
    <cellStyle name="20% - Accent2 3" xfId="8" xr:uid="{00000000-0005-0000-0000-000003000000}"/>
    <cellStyle name="20% - Accent3 2" xfId="57" xr:uid="{00000000-0005-0000-0000-000004000000}"/>
    <cellStyle name="20% - Accent3 3" xfId="9" xr:uid="{00000000-0005-0000-0000-000005000000}"/>
    <cellStyle name="20% - Accent4 2" xfId="58" xr:uid="{00000000-0005-0000-0000-000006000000}"/>
    <cellStyle name="20% - Accent4 3" xfId="10" xr:uid="{00000000-0005-0000-0000-000007000000}"/>
    <cellStyle name="20% - Accent5 2" xfId="59" xr:uid="{00000000-0005-0000-0000-000008000000}"/>
    <cellStyle name="20% - Accent5 3" xfId="11" xr:uid="{00000000-0005-0000-0000-000009000000}"/>
    <cellStyle name="20% - Accent6 2" xfId="60" xr:uid="{00000000-0005-0000-0000-00000A000000}"/>
    <cellStyle name="20% - Accent6 3" xfId="12" xr:uid="{00000000-0005-0000-0000-00000B000000}"/>
    <cellStyle name="40% - Accent1 2" xfId="61" xr:uid="{00000000-0005-0000-0000-00000C000000}"/>
    <cellStyle name="40% - Accent1 3" xfId="13" xr:uid="{00000000-0005-0000-0000-00000D000000}"/>
    <cellStyle name="40% - Accent2 2" xfId="62" xr:uid="{00000000-0005-0000-0000-00000E000000}"/>
    <cellStyle name="40% - Accent2 3" xfId="14" xr:uid="{00000000-0005-0000-0000-00000F000000}"/>
    <cellStyle name="40% - Accent3 2" xfId="63" xr:uid="{00000000-0005-0000-0000-000010000000}"/>
    <cellStyle name="40% - Accent3 3" xfId="15" xr:uid="{00000000-0005-0000-0000-000011000000}"/>
    <cellStyle name="40% - Accent4 2" xfId="64" xr:uid="{00000000-0005-0000-0000-000012000000}"/>
    <cellStyle name="40% - Accent4 3" xfId="16" xr:uid="{00000000-0005-0000-0000-000013000000}"/>
    <cellStyle name="40% - Accent5 2" xfId="65" xr:uid="{00000000-0005-0000-0000-000014000000}"/>
    <cellStyle name="40% - Accent5 3" xfId="17" xr:uid="{00000000-0005-0000-0000-000015000000}"/>
    <cellStyle name="40% - Accent6 2" xfId="66" xr:uid="{00000000-0005-0000-0000-000016000000}"/>
    <cellStyle name="40% - Accent6 3" xfId="18" xr:uid="{00000000-0005-0000-0000-000017000000}"/>
    <cellStyle name="60% - Accent1 2" xfId="67" xr:uid="{00000000-0005-0000-0000-000018000000}"/>
    <cellStyle name="60% - Accent1 3" xfId="19" xr:uid="{00000000-0005-0000-0000-000019000000}"/>
    <cellStyle name="60% - Accent2 2" xfId="68" xr:uid="{00000000-0005-0000-0000-00001A000000}"/>
    <cellStyle name="60% - Accent2 3" xfId="20" xr:uid="{00000000-0005-0000-0000-00001B000000}"/>
    <cellStyle name="60% - Accent3 2" xfId="69" xr:uid="{00000000-0005-0000-0000-00001C000000}"/>
    <cellStyle name="60% - Accent3 3" xfId="21" xr:uid="{00000000-0005-0000-0000-00001D000000}"/>
    <cellStyle name="60% - Accent4 2" xfId="70" xr:uid="{00000000-0005-0000-0000-00001E000000}"/>
    <cellStyle name="60% - Accent4 3" xfId="22" xr:uid="{00000000-0005-0000-0000-00001F000000}"/>
    <cellStyle name="60% - Accent5 2" xfId="71" xr:uid="{00000000-0005-0000-0000-000020000000}"/>
    <cellStyle name="60% - Accent5 3" xfId="23" xr:uid="{00000000-0005-0000-0000-000021000000}"/>
    <cellStyle name="60% - Accent6 2" xfId="72" xr:uid="{00000000-0005-0000-0000-000022000000}"/>
    <cellStyle name="60% - Accent6 3" xfId="24" xr:uid="{00000000-0005-0000-0000-000023000000}"/>
    <cellStyle name="Accent1 2" xfId="73" xr:uid="{00000000-0005-0000-0000-000024000000}"/>
    <cellStyle name="Accent1 3" xfId="25" xr:uid="{00000000-0005-0000-0000-000025000000}"/>
    <cellStyle name="Accent2 2" xfId="74" xr:uid="{00000000-0005-0000-0000-000026000000}"/>
    <cellStyle name="Accent2 3" xfId="26" xr:uid="{00000000-0005-0000-0000-000027000000}"/>
    <cellStyle name="Accent3 2" xfId="75" xr:uid="{00000000-0005-0000-0000-000028000000}"/>
    <cellStyle name="Accent3 3" xfId="27" xr:uid="{00000000-0005-0000-0000-000029000000}"/>
    <cellStyle name="Accent4 2" xfId="76" xr:uid="{00000000-0005-0000-0000-00002A000000}"/>
    <cellStyle name="Accent4 3" xfId="28" xr:uid="{00000000-0005-0000-0000-00002B000000}"/>
    <cellStyle name="Accent5 2" xfId="77" xr:uid="{00000000-0005-0000-0000-00002C000000}"/>
    <cellStyle name="Accent5 3" xfId="29" xr:uid="{00000000-0005-0000-0000-00002D000000}"/>
    <cellStyle name="Accent6 2" xfId="78" xr:uid="{00000000-0005-0000-0000-00002E000000}"/>
    <cellStyle name="Accent6 3" xfId="30" xr:uid="{00000000-0005-0000-0000-00002F000000}"/>
    <cellStyle name="Bad 2" xfId="79" xr:uid="{00000000-0005-0000-0000-000030000000}"/>
    <cellStyle name="Bad 3" xfId="31" xr:uid="{00000000-0005-0000-0000-000031000000}"/>
    <cellStyle name="Calculation 2" xfId="80" xr:uid="{00000000-0005-0000-0000-000032000000}"/>
    <cellStyle name="Calculation 2 2" xfId="127" xr:uid="{00000000-0005-0000-0000-000033000000}"/>
    <cellStyle name="Calculation 2 2 2" xfId="184" xr:uid="{00000000-0005-0000-0000-000034000000}"/>
    <cellStyle name="Calculation 2 2 2 2" xfId="233" xr:uid="{00000000-0005-0000-0000-000035000000}"/>
    <cellStyle name="Calculation 2 2 3" xfId="217" xr:uid="{00000000-0005-0000-0000-000036000000}"/>
    <cellStyle name="Calculation 2 3" xfId="156" xr:uid="{00000000-0005-0000-0000-000037000000}"/>
    <cellStyle name="Calculation 2 3 2" xfId="225" xr:uid="{00000000-0005-0000-0000-000038000000}"/>
    <cellStyle name="Calculation 2 4" xfId="209" xr:uid="{00000000-0005-0000-0000-000039000000}"/>
    <cellStyle name="Calculation 2 4 2" xfId="241" xr:uid="{00000000-0005-0000-0000-00003A000000}"/>
    <cellStyle name="Calculation 3" xfId="32" xr:uid="{00000000-0005-0000-0000-00003B000000}"/>
    <cellStyle name="Calculation 3 2" xfId="121" xr:uid="{00000000-0005-0000-0000-00003C000000}"/>
    <cellStyle name="Calculation 3 2 2" xfId="178" xr:uid="{00000000-0005-0000-0000-00003D000000}"/>
    <cellStyle name="Calculation 3 2 2 2" xfId="228" xr:uid="{00000000-0005-0000-0000-00003E000000}"/>
    <cellStyle name="Calculation 3 2 3" xfId="212" xr:uid="{00000000-0005-0000-0000-00003F000000}"/>
    <cellStyle name="Calculation 3 3" xfId="152" xr:uid="{00000000-0005-0000-0000-000040000000}"/>
    <cellStyle name="Calculation 3 3 2" xfId="222" xr:uid="{00000000-0005-0000-0000-000041000000}"/>
    <cellStyle name="Calculation 3 4" xfId="206" xr:uid="{00000000-0005-0000-0000-000042000000}"/>
    <cellStyle name="Calculation 3 4 2" xfId="238" xr:uid="{00000000-0005-0000-0000-000043000000}"/>
    <cellStyle name="Check Cell 2" xfId="81" xr:uid="{00000000-0005-0000-0000-000044000000}"/>
    <cellStyle name="Check Cell 3" xfId="33" xr:uid="{00000000-0005-0000-0000-000045000000}"/>
    <cellStyle name="Comma 2" xfId="4" xr:uid="{00000000-0005-0000-0000-000046000000}"/>
    <cellStyle name="Comma 2 2" xfId="82" xr:uid="{00000000-0005-0000-0000-000047000000}"/>
    <cellStyle name="Comma 2 3" xfId="120" xr:uid="{00000000-0005-0000-0000-000048000000}"/>
    <cellStyle name="Comma 2 3 2" xfId="177" xr:uid="{00000000-0005-0000-0000-000049000000}"/>
    <cellStyle name="Comma 2 4" xfId="151" xr:uid="{00000000-0005-0000-0000-00004A000000}"/>
    <cellStyle name="Comma 3" xfId="34" xr:uid="{00000000-0005-0000-0000-00004B000000}"/>
    <cellStyle name="Comma 4" xfId="107" xr:uid="{00000000-0005-0000-0000-00004C000000}"/>
    <cellStyle name="Currency 2" xfId="3" xr:uid="{00000000-0005-0000-0000-00004D000000}"/>
    <cellStyle name="Currency 2 2" xfId="83" xr:uid="{00000000-0005-0000-0000-00004E000000}"/>
    <cellStyle name="Currency 2 3" xfId="119" xr:uid="{00000000-0005-0000-0000-00004F000000}"/>
    <cellStyle name="Currency 2 3 2" xfId="176" xr:uid="{00000000-0005-0000-0000-000050000000}"/>
    <cellStyle name="Currency 2 4" xfId="150" xr:uid="{00000000-0005-0000-0000-000051000000}"/>
    <cellStyle name="Currency 3" xfId="101" xr:uid="{00000000-0005-0000-0000-000052000000}"/>
    <cellStyle name="Currency 3 2" xfId="105" xr:uid="{00000000-0005-0000-0000-000053000000}"/>
    <cellStyle name="Currency 3 2 2" xfId="114" xr:uid="{00000000-0005-0000-0000-000054000000}"/>
    <cellStyle name="Currency 3 2 2 2" xfId="145" xr:uid="{00000000-0005-0000-0000-000055000000}"/>
    <cellStyle name="Currency 3 2 2 2 2" xfId="202" xr:uid="{00000000-0005-0000-0000-000056000000}"/>
    <cellStyle name="Currency 3 2 2 3" xfId="172" xr:uid="{00000000-0005-0000-0000-000057000000}"/>
    <cellStyle name="Currency 3 2 3" xfId="137" xr:uid="{00000000-0005-0000-0000-000058000000}"/>
    <cellStyle name="Currency 3 2 3 2" xfId="194" xr:uid="{00000000-0005-0000-0000-000059000000}"/>
    <cellStyle name="Currency 3 2 4" xfId="164" xr:uid="{00000000-0005-0000-0000-00005A000000}"/>
    <cellStyle name="Currency 3 3" xfId="110" xr:uid="{00000000-0005-0000-0000-00005B000000}"/>
    <cellStyle name="Currency 3 3 2" xfId="141" xr:uid="{00000000-0005-0000-0000-00005C000000}"/>
    <cellStyle name="Currency 3 3 2 2" xfId="198" xr:uid="{00000000-0005-0000-0000-00005D000000}"/>
    <cellStyle name="Currency 3 3 3" xfId="168" xr:uid="{00000000-0005-0000-0000-00005E000000}"/>
    <cellStyle name="Currency 3 4" xfId="133" xr:uid="{00000000-0005-0000-0000-00005F000000}"/>
    <cellStyle name="Currency 3 4 2" xfId="190" xr:uid="{00000000-0005-0000-0000-000060000000}"/>
    <cellStyle name="Currency 3 5" xfId="160" xr:uid="{00000000-0005-0000-0000-000061000000}"/>
    <cellStyle name="Currency 4" xfId="35" xr:uid="{00000000-0005-0000-0000-000062000000}"/>
    <cellStyle name="Currency 5" xfId="5" xr:uid="{00000000-0005-0000-0000-000063000000}"/>
    <cellStyle name="Explanatory Text 2" xfId="84" xr:uid="{00000000-0005-0000-0000-000064000000}"/>
    <cellStyle name="Explanatory Text 3" xfId="36" xr:uid="{00000000-0005-0000-0000-000065000000}"/>
    <cellStyle name="Good 2" xfId="85" xr:uid="{00000000-0005-0000-0000-000066000000}"/>
    <cellStyle name="Good 3" xfId="37" xr:uid="{00000000-0005-0000-0000-000067000000}"/>
    <cellStyle name="Heading 1 2" xfId="86" xr:uid="{00000000-0005-0000-0000-000068000000}"/>
    <cellStyle name="Heading 1 3" xfId="38" xr:uid="{00000000-0005-0000-0000-000069000000}"/>
    <cellStyle name="Heading 2 2" xfId="87" xr:uid="{00000000-0005-0000-0000-00006A000000}"/>
    <cellStyle name="Heading 2 3" xfId="39" xr:uid="{00000000-0005-0000-0000-00006B000000}"/>
    <cellStyle name="Heading 3 2" xfId="88" xr:uid="{00000000-0005-0000-0000-00006C000000}"/>
    <cellStyle name="Heading 3 3" xfId="40" xr:uid="{00000000-0005-0000-0000-00006D000000}"/>
    <cellStyle name="Heading 4 2" xfId="89" xr:uid="{00000000-0005-0000-0000-00006E000000}"/>
    <cellStyle name="Heading 4 3" xfId="41" xr:uid="{00000000-0005-0000-0000-00006F000000}"/>
    <cellStyle name="Hyperlink" xfId="1" builtinId="8"/>
    <cellStyle name="Hyperlink 2" xfId="90" xr:uid="{00000000-0005-0000-0000-000071000000}"/>
    <cellStyle name="Hyperlink 3" xfId="117" xr:uid="{00000000-0005-0000-0000-000072000000}"/>
    <cellStyle name="Hyperlink 4" xfId="42" xr:uid="{00000000-0005-0000-0000-000073000000}"/>
    <cellStyle name="Input 2" xfId="91" xr:uid="{00000000-0005-0000-0000-000074000000}"/>
    <cellStyle name="Input 2 2" xfId="128" xr:uid="{00000000-0005-0000-0000-000075000000}"/>
    <cellStyle name="Input 2 2 2" xfId="185" xr:uid="{00000000-0005-0000-0000-000076000000}"/>
    <cellStyle name="Input 2 2 2 2" xfId="234" xr:uid="{00000000-0005-0000-0000-000077000000}"/>
    <cellStyle name="Input 2 2 3" xfId="218" xr:uid="{00000000-0005-0000-0000-000078000000}"/>
    <cellStyle name="Input 2 3" xfId="157" xr:uid="{00000000-0005-0000-0000-000079000000}"/>
    <cellStyle name="Input 2 3 2" xfId="226" xr:uid="{00000000-0005-0000-0000-00007A000000}"/>
    <cellStyle name="Input 2 4" xfId="210" xr:uid="{00000000-0005-0000-0000-00007B000000}"/>
    <cellStyle name="Input 2 4 2" xfId="242" xr:uid="{00000000-0005-0000-0000-00007C000000}"/>
    <cellStyle name="Input 3" xfId="43" xr:uid="{00000000-0005-0000-0000-00007D000000}"/>
    <cellStyle name="Input 3 2" xfId="122" xr:uid="{00000000-0005-0000-0000-00007E000000}"/>
    <cellStyle name="Input 3 2 2" xfId="179" xr:uid="{00000000-0005-0000-0000-00007F000000}"/>
    <cellStyle name="Input 3 2 2 2" xfId="229" xr:uid="{00000000-0005-0000-0000-000080000000}"/>
    <cellStyle name="Input 3 2 3" xfId="213" xr:uid="{00000000-0005-0000-0000-000081000000}"/>
    <cellStyle name="Input 3 3" xfId="153" xr:uid="{00000000-0005-0000-0000-000082000000}"/>
    <cellStyle name="Input 3 3 2" xfId="223" xr:uid="{00000000-0005-0000-0000-000083000000}"/>
    <cellStyle name="Input 3 4" xfId="207" xr:uid="{00000000-0005-0000-0000-000084000000}"/>
    <cellStyle name="Input 3 4 2" xfId="239" xr:uid="{00000000-0005-0000-0000-000085000000}"/>
    <cellStyle name="Linked Cell 2" xfId="92" xr:uid="{00000000-0005-0000-0000-000086000000}"/>
    <cellStyle name="Linked Cell 3" xfId="44" xr:uid="{00000000-0005-0000-0000-000087000000}"/>
    <cellStyle name="Neutral 2" xfId="93" xr:uid="{00000000-0005-0000-0000-000088000000}"/>
    <cellStyle name="Neutral 3" xfId="45" xr:uid="{00000000-0005-0000-0000-000089000000}"/>
    <cellStyle name="Normal" xfId="0" builtinId="0"/>
    <cellStyle name="Normal 2" xfId="52" xr:uid="{00000000-0005-0000-0000-00008B000000}"/>
    <cellStyle name="Normal 3" xfId="53" xr:uid="{00000000-0005-0000-0000-00008C000000}"/>
    <cellStyle name="Normal 3 2" xfId="103" xr:uid="{00000000-0005-0000-0000-00008D000000}"/>
    <cellStyle name="Normal 3 2 2" xfId="112" xr:uid="{00000000-0005-0000-0000-00008E000000}"/>
    <cellStyle name="Normal 3 2 2 2" xfId="143" xr:uid="{00000000-0005-0000-0000-00008F000000}"/>
    <cellStyle name="Normal 3 2 2 2 2" xfId="200" xr:uid="{00000000-0005-0000-0000-000090000000}"/>
    <cellStyle name="Normal 3 2 2 3" xfId="170" xr:uid="{00000000-0005-0000-0000-000091000000}"/>
    <cellStyle name="Normal 3 2 3" xfId="135" xr:uid="{00000000-0005-0000-0000-000092000000}"/>
    <cellStyle name="Normal 3 2 3 2" xfId="192" xr:uid="{00000000-0005-0000-0000-000093000000}"/>
    <cellStyle name="Normal 3 2 4" xfId="162" xr:uid="{00000000-0005-0000-0000-000094000000}"/>
    <cellStyle name="Normal 3 3" xfId="108" xr:uid="{00000000-0005-0000-0000-000095000000}"/>
    <cellStyle name="Normal 3 3 2" xfId="139" xr:uid="{00000000-0005-0000-0000-000096000000}"/>
    <cellStyle name="Normal 3 3 2 2" xfId="196" xr:uid="{00000000-0005-0000-0000-000097000000}"/>
    <cellStyle name="Normal 3 3 3" xfId="166" xr:uid="{00000000-0005-0000-0000-000098000000}"/>
    <cellStyle name="Normal 3 4" xfId="126" xr:uid="{00000000-0005-0000-0000-000099000000}"/>
    <cellStyle name="Normal 3 4 2" xfId="183" xr:uid="{00000000-0005-0000-0000-00009A000000}"/>
    <cellStyle name="Normal 3 5" xfId="155" xr:uid="{00000000-0005-0000-0000-00009B000000}"/>
    <cellStyle name="Normal 4" xfId="54" xr:uid="{00000000-0005-0000-0000-00009C000000}"/>
    <cellStyle name="Normal 45" xfId="149" xr:uid="{00000000-0005-0000-0000-00009D000000}"/>
    <cellStyle name="Normal 5" xfId="100" xr:uid="{00000000-0005-0000-0000-00009E000000}"/>
    <cellStyle name="Normal 5 2" xfId="104" xr:uid="{00000000-0005-0000-0000-00009F000000}"/>
    <cellStyle name="Normal 5 2 2" xfId="113" xr:uid="{00000000-0005-0000-0000-0000A0000000}"/>
    <cellStyle name="Normal 5 2 2 2" xfId="144" xr:uid="{00000000-0005-0000-0000-0000A1000000}"/>
    <cellStyle name="Normal 5 2 2 2 2" xfId="201" xr:uid="{00000000-0005-0000-0000-0000A2000000}"/>
    <cellStyle name="Normal 5 2 2 3" xfId="171" xr:uid="{00000000-0005-0000-0000-0000A3000000}"/>
    <cellStyle name="Normal 5 2 3" xfId="136" xr:uid="{00000000-0005-0000-0000-0000A4000000}"/>
    <cellStyle name="Normal 5 2 3 2" xfId="193" xr:uid="{00000000-0005-0000-0000-0000A5000000}"/>
    <cellStyle name="Normal 5 2 4" xfId="163" xr:uid="{00000000-0005-0000-0000-0000A6000000}"/>
    <cellStyle name="Normal 5 3" xfId="109" xr:uid="{00000000-0005-0000-0000-0000A7000000}"/>
    <cellStyle name="Normal 5 3 2" xfId="140" xr:uid="{00000000-0005-0000-0000-0000A8000000}"/>
    <cellStyle name="Normal 5 3 2 2" xfId="197" xr:uid="{00000000-0005-0000-0000-0000A9000000}"/>
    <cellStyle name="Normal 5 3 3" xfId="167" xr:uid="{00000000-0005-0000-0000-0000AA000000}"/>
    <cellStyle name="Normal 5 4" xfId="132" xr:uid="{00000000-0005-0000-0000-0000AB000000}"/>
    <cellStyle name="Normal 5 4 2" xfId="189" xr:uid="{00000000-0005-0000-0000-0000AC000000}"/>
    <cellStyle name="Normal 5 5" xfId="159" xr:uid="{00000000-0005-0000-0000-0000AD000000}"/>
    <cellStyle name="Normal 6" xfId="116" xr:uid="{00000000-0005-0000-0000-0000AE000000}"/>
    <cellStyle name="Normal 6 2" xfId="147" xr:uid="{00000000-0005-0000-0000-0000AF000000}"/>
    <cellStyle name="Normal 6 2 2" xfId="204" xr:uid="{00000000-0005-0000-0000-0000B0000000}"/>
    <cellStyle name="Normal 6 3" xfId="174" xr:uid="{00000000-0005-0000-0000-0000B1000000}"/>
    <cellStyle name="Normal 7" xfId="118" xr:uid="{00000000-0005-0000-0000-0000B2000000}"/>
    <cellStyle name="Normal 7 2" xfId="175" xr:uid="{00000000-0005-0000-0000-0000B3000000}"/>
    <cellStyle name="Normal 8" xfId="2" xr:uid="{00000000-0005-0000-0000-0000B4000000}"/>
    <cellStyle name="Note 2" xfId="94" xr:uid="{00000000-0005-0000-0000-0000B5000000}"/>
    <cellStyle name="Note 2 2" xfId="129" xr:uid="{00000000-0005-0000-0000-0000B6000000}"/>
    <cellStyle name="Note 2 2 2" xfId="186" xr:uid="{00000000-0005-0000-0000-0000B7000000}"/>
    <cellStyle name="Note 2 2 2 2" xfId="235" xr:uid="{00000000-0005-0000-0000-0000B8000000}"/>
    <cellStyle name="Note 2 2 3" xfId="219" xr:uid="{00000000-0005-0000-0000-0000B9000000}"/>
    <cellStyle name="Note 2 3" xfId="158" xr:uid="{00000000-0005-0000-0000-0000BA000000}"/>
    <cellStyle name="Note 2 3 2" xfId="227" xr:uid="{00000000-0005-0000-0000-0000BB000000}"/>
    <cellStyle name="Note 2 4" xfId="211" xr:uid="{00000000-0005-0000-0000-0000BC000000}"/>
    <cellStyle name="Note 2 4 2" xfId="243" xr:uid="{00000000-0005-0000-0000-0000BD000000}"/>
    <cellStyle name="Note 3" xfId="46" xr:uid="{00000000-0005-0000-0000-0000BE000000}"/>
    <cellStyle name="Note 3 2" xfId="123" xr:uid="{00000000-0005-0000-0000-0000BF000000}"/>
    <cellStyle name="Note 3 2 2" xfId="180" xr:uid="{00000000-0005-0000-0000-0000C0000000}"/>
    <cellStyle name="Note 3 2 2 2" xfId="230" xr:uid="{00000000-0005-0000-0000-0000C1000000}"/>
    <cellStyle name="Note 3 2 3" xfId="214" xr:uid="{00000000-0005-0000-0000-0000C2000000}"/>
    <cellStyle name="Note 3 3" xfId="154" xr:uid="{00000000-0005-0000-0000-0000C3000000}"/>
    <cellStyle name="Note 3 3 2" xfId="224" xr:uid="{00000000-0005-0000-0000-0000C4000000}"/>
    <cellStyle name="Note 3 4" xfId="208" xr:uid="{00000000-0005-0000-0000-0000C5000000}"/>
    <cellStyle name="Note 3 4 2" xfId="240" xr:uid="{00000000-0005-0000-0000-0000C6000000}"/>
    <cellStyle name="Output 2" xfId="95" xr:uid="{00000000-0005-0000-0000-0000C7000000}"/>
    <cellStyle name="Output 2 2" xfId="130" xr:uid="{00000000-0005-0000-0000-0000C8000000}"/>
    <cellStyle name="Output 2 2 2" xfId="187" xr:uid="{00000000-0005-0000-0000-0000C9000000}"/>
    <cellStyle name="Output 2 2 2 2" xfId="236" xr:uid="{00000000-0005-0000-0000-0000CA000000}"/>
    <cellStyle name="Output 2 2 3" xfId="220" xr:uid="{00000000-0005-0000-0000-0000CB000000}"/>
    <cellStyle name="Output 3" xfId="47" xr:uid="{00000000-0005-0000-0000-0000CC000000}"/>
    <cellStyle name="Output 3 2" xfId="124" xr:uid="{00000000-0005-0000-0000-0000CD000000}"/>
    <cellStyle name="Output 3 2 2" xfId="181" xr:uid="{00000000-0005-0000-0000-0000CE000000}"/>
    <cellStyle name="Output 3 2 2 2" xfId="231" xr:uid="{00000000-0005-0000-0000-0000CF000000}"/>
    <cellStyle name="Output 3 2 3" xfId="215" xr:uid="{00000000-0005-0000-0000-0000D0000000}"/>
    <cellStyle name="Percent 2" xfId="96" xr:uid="{00000000-0005-0000-0000-0000D1000000}"/>
    <cellStyle name="Percent 3" xfId="102" xr:uid="{00000000-0005-0000-0000-0000D2000000}"/>
    <cellStyle name="Percent 3 2" xfId="106" xr:uid="{00000000-0005-0000-0000-0000D3000000}"/>
    <cellStyle name="Percent 3 2 2" xfId="115" xr:uid="{00000000-0005-0000-0000-0000D4000000}"/>
    <cellStyle name="Percent 3 2 2 2" xfId="146" xr:uid="{00000000-0005-0000-0000-0000D5000000}"/>
    <cellStyle name="Percent 3 2 2 2 2" xfId="203" xr:uid="{00000000-0005-0000-0000-0000D6000000}"/>
    <cellStyle name="Percent 3 2 2 3" xfId="173" xr:uid="{00000000-0005-0000-0000-0000D7000000}"/>
    <cellStyle name="Percent 3 2 3" xfId="138" xr:uid="{00000000-0005-0000-0000-0000D8000000}"/>
    <cellStyle name="Percent 3 2 3 2" xfId="195" xr:uid="{00000000-0005-0000-0000-0000D9000000}"/>
    <cellStyle name="Percent 3 2 4" xfId="165" xr:uid="{00000000-0005-0000-0000-0000DA000000}"/>
    <cellStyle name="Percent 3 3" xfId="111" xr:uid="{00000000-0005-0000-0000-0000DB000000}"/>
    <cellStyle name="Percent 3 3 2" xfId="142" xr:uid="{00000000-0005-0000-0000-0000DC000000}"/>
    <cellStyle name="Percent 3 3 2 2" xfId="199" xr:uid="{00000000-0005-0000-0000-0000DD000000}"/>
    <cellStyle name="Percent 3 3 3" xfId="169" xr:uid="{00000000-0005-0000-0000-0000DE000000}"/>
    <cellStyle name="Percent 3 4" xfId="134" xr:uid="{00000000-0005-0000-0000-0000DF000000}"/>
    <cellStyle name="Percent 3 4 2" xfId="191" xr:uid="{00000000-0005-0000-0000-0000E0000000}"/>
    <cellStyle name="Percent 3 5" xfId="161" xr:uid="{00000000-0005-0000-0000-0000E1000000}"/>
    <cellStyle name="Percent 4" xfId="48" xr:uid="{00000000-0005-0000-0000-0000E2000000}"/>
    <cellStyle name="Percent 5" xfId="148" xr:uid="{00000000-0005-0000-0000-0000E3000000}"/>
    <cellStyle name="Percent 5 2" xfId="205" xr:uid="{00000000-0005-0000-0000-0000E4000000}"/>
    <cellStyle name="Percent 6" xfId="6" xr:uid="{00000000-0005-0000-0000-0000E5000000}"/>
    <cellStyle name="Title 2" xfId="97" xr:uid="{00000000-0005-0000-0000-0000E6000000}"/>
    <cellStyle name="Title 3" xfId="49" xr:uid="{00000000-0005-0000-0000-0000E7000000}"/>
    <cellStyle name="Total 2" xfId="98" xr:uid="{00000000-0005-0000-0000-0000E8000000}"/>
    <cellStyle name="Total 2 2" xfId="131" xr:uid="{00000000-0005-0000-0000-0000E9000000}"/>
    <cellStyle name="Total 2 2 2" xfId="188" xr:uid="{00000000-0005-0000-0000-0000EA000000}"/>
    <cellStyle name="Total 2 2 2 2" xfId="237" xr:uid="{00000000-0005-0000-0000-0000EB000000}"/>
    <cellStyle name="Total 2 2 3" xfId="221" xr:uid="{00000000-0005-0000-0000-0000EC000000}"/>
    <cellStyle name="Total 3" xfId="50" xr:uid="{00000000-0005-0000-0000-0000ED000000}"/>
    <cellStyle name="Total 3 2" xfId="125" xr:uid="{00000000-0005-0000-0000-0000EE000000}"/>
    <cellStyle name="Total 3 2 2" xfId="182" xr:uid="{00000000-0005-0000-0000-0000EF000000}"/>
    <cellStyle name="Total 3 2 2 2" xfId="232" xr:uid="{00000000-0005-0000-0000-0000F0000000}"/>
    <cellStyle name="Total 3 2 3" xfId="216" xr:uid="{00000000-0005-0000-0000-0000F1000000}"/>
    <cellStyle name="Warning Text 2" xfId="99" xr:uid="{00000000-0005-0000-0000-0000F2000000}"/>
    <cellStyle name="Warning Text 3" xfId="51" xr:uid="{00000000-0005-0000-0000-0000F3000000}"/>
  </cellStyles>
  <dxfs count="36">
    <dxf>
      <font>
        <b val="0"/>
        <i val="0"/>
        <strike val="0"/>
        <condense val="0"/>
        <extend val="0"/>
        <outline val="0"/>
        <shadow val="0"/>
        <u val="none"/>
        <vertAlign val="baseline"/>
        <sz val="9"/>
        <color theme="1"/>
        <name val="Calibri"/>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Calibri"/>
        <scheme val="minor"/>
      </font>
      <numFmt numFmtId="164" formatCode="&quot;$&quot;#,##0"/>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9"/>
        <color rgb="FF000000"/>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8"/>
        <color theme="1"/>
        <name val="Arial"/>
        <scheme val="none"/>
      </font>
      <alignment horizontal="general"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general"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center"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lef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horizontal="general" vertical="center" textRotation="0" wrapText="1" indent="0" justifyLastLine="0" shrinkToFit="0" readingOrder="0"/>
      <protection locked="1" hidden="1"/>
    </dxf>
    <dxf>
      <font>
        <b val="0"/>
        <i val="0"/>
        <strike val="0"/>
        <condense val="0"/>
        <extend val="0"/>
        <outline val="0"/>
        <shadow val="0"/>
        <u val="none"/>
        <vertAlign val="baseline"/>
        <sz val="8"/>
        <color theme="1"/>
        <name val="Arial"/>
        <scheme val="none"/>
      </font>
      <numFmt numFmtId="0" formatCode="General"/>
      <alignment vertical="center" textRotation="0" wrapText="0" indent="0" justifyLastLine="0" shrinkToFit="0" readingOrder="0"/>
      <protection locked="1" hidden="1"/>
    </dxf>
    <dxf>
      <font>
        <b val="0"/>
        <i val="0"/>
        <strike val="0"/>
        <condense val="0"/>
        <extend val="0"/>
        <outline val="0"/>
        <shadow val="0"/>
        <u val="none"/>
        <vertAlign val="baseline"/>
        <sz val="8"/>
        <color theme="1"/>
        <name val="Arial"/>
        <scheme val="none"/>
      </font>
      <alignment vertical="center" textRotation="0" wrapText="0" indent="0" justifyLastLine="0" shrinkToFit="0" readingOrder="0"/>
      <protection locked="1" hidden="1"/>
    </dxf>
    <dxf>
      <font>
        <b val="0"/>
        <i val="0"/>
        <strike val="0"/>
        <condense val="0"/>
        <extend val="0"/>
        <outline val="0"/>
        <shadow val="0"/>
        <u val="none"/>
        <vertAlign val="baseline"/>
        <sz val="9"/>
        <color theme="1"/>
        <name val="Arial"/>
        <scheme val="none"/>
      </font>
      <protection locked="1" hidden="1"/>
    </dxf>
    <dxf>
      <font>
        <b/>
        <i/>
        <color rgb="FFC00000"/>
      </font>
      <fill>
        <patternFill patternType="solid">
          <bgColor rgb="FFFFFF99"/>
        </patternFill>
      </fill>
    </dxf>
    <dxf>
      <fill>
        <patternFill>
          <bgColor rgb="FFFFFF99"/>
        </patternFill>
      </fill>
    </dxf>
    <dxf>
      <font>
        <b val="0"/>
        <i val="0"/>
        <strike val="0"/>
        <condense val="0"/>
        <extend val="0"/>
        <outline val="0"/>
        <shadow val="0"/>
        <u val="none"/>
        <vertAlign val="baseline"/>
        <sz val="10"/>
        <color theme="1"/>
        <name val="Calibri"/>
        <scheme val="minor"/>
      </font>
      <numFmt numFmtId="164" formatCode="&quot;$&quot;#,##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fill>
        <patternFill patternType="none">
          <bgColor auto="1"/>
        </patternFill>
      </fill>
      <border>
        <left/>
        <right/>
        <top/>
        <bottom/>
        <vertical/>
        <horizontal/>
      </border>
    </dxf>
    <dxf>
      <font>
        <color auto="1"/>
      </font>
    </dxf>
  </dxfs>
  <tableStyles count="0" defaultTableStyle="TableStyleMedium2" defaultPivotStyle="PivotStyleLight16"/>
  <colors>
    <mruColors>
      <color rgb="FF5F9E41"/>
      <color rgb="FF9FC58D"/>
      <color rgb="FF7FB167"/>
      <color rgb="FF57AEC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K$74" lockText="1"/>
</file>

<file path=xl/ctrlProps/ctrlProp11.xml><?xml version="1.0" encoding="utf-8"?>
<formControlPr xmlns="http://schemas.microsoft.com/office/spreadsheetml/2009/9/main" objectType="CheckBox" fmlaLink="$AK$75" lockText="1"/>
</file>

<file path=xl/ctrlProps/ctrlProp12.xml><?xml version="1.0" encoding="utf-8"?>
<formControlPr xmlns="http://schemas.microsoft.com/office/spreadsheetml/2009/9/main" objectType="CheckBox" fmlaLink="$AK$76" lockText="1"/>
</file>

<file path=xl/ctrlProps/ctrlProp13.xml><?xml version="1.0" encoding="utf-8"?>
<formControlPr xmlns="http://schemas.microsoft.com/office/spreadsheetml/2009/9/main" objectType="CheckBox" fmlaLink="$AK$82" lockText="1"/>
</file>

<file path=xl/ctrlProps/ctrlProp14.xml><?xml version="1.0" encoding="utf-8"?>
<formControlPr xmlns="http://schemas.microsoft.com/office/spreadsheetml/2009/9/main" objectType="CheckBox" fmlaLink="$AK$86" lockText="1"/>
</file>

<file path=xl/ctrlProps/ctrlProp15.xml><?xml version="1.0" encoding="utf-8"?>
<formControlPr xmlns="http://schemas.microsoft.com/office/spreadsheetml/2009/9/main" objectType="CheckBox" fmlaLink="$AK$87" lockText="1"/>
</file>

<file path=xl/ctrlProps/ctrlProp16.xml><?xml version="1.0" encoding="utf-8"?>
<formControlPr xmlns="http://schemas.microsoft.com/office/spreadsheetml/2009/9/main" objectType="CheckBox" fmlaLink="$AK$88" lockText="1"/>
</file>

<file path=xl/ctrlProps/ctrlProp17.xml><?xml version="1.0" encoding="utf-8"?>
<formControlPr xmlns="http://schemas.microsoft.com/office/spreadsheetml/2009/9/main" objectType="CheckBox" fmlaLink="$AK$89" lockText="1"/>
</file>

<file path=xl/ctrlProps/ctrlProp18.xml><?xml version="1.0" encoding="utf-8"?>
<formControlPr xmlns="http://schemas.microsoft.com/office/spreadsheetml/2009/9/main" objectType="CheckBox" fmlaLink="$AK$90" lockText="1"/>
</file>

<file path=xl/ctrlProps/ctrlProp19.xml><?xml version="1.0" encoding="utf-8"?>
<formControlPr xmlns="http://schemas.microsoft.com/office/spreadsheetml/2009/9/main" objectType="CheckBox" fmlaLink="$AK$98"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AK$102" lockText="1"/>
</file>

<file path=xl/ctrlProps/ctrlProp21.xml><?xml version="1.0" encoding="utf-8"?>
<formControlPr xmlns="http://schemas.microsoft.com/office/spreadsheetml/2009/9/main" objectType="CheckBox" fmlaLink="$AK$103" lockText="1"/>
</file>

<file path=xl/ctrlProps/ctrlProp22.xml><?xml version="1.0" encoding="utf-8"?>
<formControlPr xmlns="http://schemas.microsoft.com/office/spreadsheetml/2009/9/main" objectType="CheckBox" fmlaLink="$AK$104" lockText="1"/>
</file>

<file path=xl/ctrlProps/ctrlProp23.xml><?xml version="1.0" encoding="utf-8"?>
<formControlPr xmlns="http://schemas.microsoft.com/office/spreadsheetml/2009/9/main" objectType="CheckBox" fmlaLink="$AK$105" lockText="1"/>
</file>

<file path=xl/ctrlProps/ctrlProp24.xml><?xml version="1.0" encoding="utf-8"?>
<formControlPr xmlns="http://schemas.microsoft.com/office/spreadsheetml/2009/9/main" objectType="CheckBox" fmlaLink="$AK$106" lockText="1"/>
</file>

<file path=xl/ctrlProps/ctrlProp25.xml><?xml version="1.0" encoding="utf-8"?>
<formControlPr xmlns="http://schemas.microsoft.com/office/spreadsheetml/2009/9/main" objectType="CheckBox" fmlaLink="$AK$91" lockText="1"/>
</file>

<file path=xl/ctrlProps/ctrlProp26.xml><?xml version="1.0" encoding="utf-8"?>
<formControlPr xmlns="http://schemas.microsoft.com/office/spreadsheetml/2009/9/main" objectType="CheckBox" fmlaLink="$AK$92" lockText="1"/>
</file>

<file path=xl/ctrlProps/ctrlProp27.xml><?xml version="1.0" encoding="utf-8"?>
<formControlPr xmlns="http://schemas.microsoft.com/office/spreadsheetml/2009/9/main" objectType="CheckBox" fmlaLink="$AK$107" lockText="1"/>
</file>

<file path=xl/ctrlProps/ctrlProp28.xml><?xml version="1.0" encoding="utf-8"?>
<formControlPr xmlns="http://schemas.microsoft.com/office/spreadsheetml/2009/9/main" objectType="CheckBox" fmlaLink="$AK$108"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fmlaLink="$AK$32"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fmlaLink="$AK$99" lockText="1"/>
</file>

<file path=xl/ctrlProps/ctrlProp34.xml><?xml version="1.0" encoding="utf-8"?>
<formControlPr xmlns="http://schemas.microsoft.com/office/spreadsheetml/2009/9/main" objectType="CheckBox" fmlaLink="$AK$100" lockText="1"/>
</file>

<file path=xl/ctrlProps/ctrlProp35.xml><?xml version="1.0" encoding="utf-8"?>
<formControlPr xmlns="http://schemas.microsoft.com/office/spreadsheetml/2009/9/main" objectType="CheckBox" fmlaLink="$AK$101" lockText="1"/>
</file>

<file path=xl/ctrlProps/ctrlProp36.xml><?xml version="1.0" encoding="utf-8"?>
<formControlPr xmlns="http://schemas.microsoft.com/office/spreadsheetml/2009/9/main" objectType="CheckBox" fmlaLink="$AK$83" lockText="1"/>
</file>

<file path=xl/ctrlProps/ctrlProp37.xml><?xml version="1.0" encoding="utf-8"?>
<formControlPr xmlns="http://schemas.microsoft.com/office/spreadsheetml/2009/9/main" objectType="CheckBox" fmlaLink="$AK$84" lockText="1"/>
</file>

<file path=xl/ctrlProps/ctrlProp38.xml><?xml version="1.0" encoding="utf-8"?>
<formControlPr xmlns="http://schemas.microsoft.com/office/spreadsheetml/2009/9/main" objectType="CheckBox" fmlaLink="$AK$85" lockText="1"/>
</file>

<file path=xl/ctrlProps/ctrlProp39.xml><?xml version="1.0" encoding="utf-8"?>
<formControlPr xmlns="http://schemas.microsoft.com/office/spreadsheetml/2009/9/main" objectType="CheckBox" fmlaLink="$AK$69" lockText="1"/>
</file>

<file path=xl/ctrlProps/ctrlProp4.xml><?xml version="1.0" encoding="utf-8"?>
<formControlPr xmlns="http://schemas.microsoft.com/office/spreadsheetml/2009/9/main" objectType="CheckBox" fmlaLink="$AK$33" lockText="1"/>
</file>

<file path=xl/ctrlProps/ctrlProp40.xml><?xml version="1.0" encoding="utf-8"?>
<formControlPr xmlns="http://schemas.microsoft.com/office/spreadsheetml/2009/9/main" objectType="CheckBox" fmlaLink="$AK$68" lockText="1"/>
</file>

<file path=xl/ctrlProps/ctrlProp41.xml><?xml version="1.0" encoding="utf-8"?>
<formControlPr xmlns="http://schemas.microsoft.com/office/spreadsheetml/2009/9/main" objectType="CheckBox" fmlaLink="$AK$70" lockText="1"/>
</file>

<file path=xl/ctrlProps/ctrlProp42.xml><?xml version="1.0" encoding="utf-8"?>
<formControlPr xmlns="http://schemas.microsoft.com/office/spreadsheetml/2009/9/main" objectType="CheckBox" fmlaLink="$AK$54" lockText="1"/>
</file>

<file path=xl/ctrlProps/ctrlProp5.xml><?xml version="1.0" encoding="utf-8"?>
<formControlPr xmlns="http://schemas.microsoft.com/office/spreadsheetml/2009/9/main" objectType="CheckBox" fmlaLink="$AK$66" lockText="1"/>
</file>

<file path=xl/ctrlProps/ctrlProp6.xml><?xml version="1.0" encoding="utf-8"?>
<formControlPr xmlns="http://schemas.microsoft.com/office/spreadsheetml/2009/9/main" objectType="CheckBox" fmlaLink="$AK$67" lockText="1"/>
</file>

<file path=xl/ctrlProps/ctrlProp7.xml><?xml version="1.0" encoding="utf-8"?>
<formControlPr xmlns="http://schemas.microsoft.com/office/spreadsheetml/2009/9/main" objectType="CheckBox" fmlaLink="$AK$71" lockText="1"/>
</file>

<file path=xl/ctrlProps/ctrlProp8.xml><?xml version="1.0" encoding="utf-8"?>
<formControlPr xmlns="http://schemas.microsoft.com/office/spreadsheetml/2009/9/main" objectType="CheckBox" fmlaLink="$AK$72" lockText="1"/>
</file>

<file path=xl/ctrlProps/ctrlProp9.xml><?xml version="1.0" encoding="utf-8"?>
<formControlPr xmlns="http://schemas.microsoft.com/office/spreadsheetml/2009/9/main" objectType="CheckBox" fmlaLink="$AK$73"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57149</xdr:rowOff>
    </xdr:from>
    <xdr:to>
      <xdr:col>9</xdr:col>
      <xdr:colOff>590550</xdr:colOff>
      <xdr:row>45</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57149"/>
          <a:ext cx="6076950" cy="8543926"/>
        </a:xfrm>
        <a:prstGeom prst="rect">
          <a:avLst/>
        </a:prstGeom>
        <a:noFill/>
        <a:ln w="38100" cmpd="dbl">
          <a:solidFill>
            <a:srgbClr val="99CC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1000"/>
            </a:spcAft>
          </a:pPr>
          <a:r>
            <a:rPr lang="en-US" sz="1400" b="1">
              <a:effectLst/>
              <a:latin typeface="+mn-lt"/>
              <a:ea typeface="Calibri"/>
              <a:cs typeface="Times New Roman"/>
            </a:rPr>
            <a:t>Business Energy Rebates Process</a:t>
          </a:r>
        </a:p>
        <a:p>
          <a:pPr marL="0" marR="0">
            <a:lnSpc>
              <a:spcPct val="115000"/>
            </a:lnSpc>
            <a:spcBef>
              <a:spcPts val="0"/>
            </a:spcBef>
            <a:spcAft>
              <a:spcPts val="1000"/>
            </a:spcAft>
          </a:pPr>
          <a:r>
            <a:rPr lang="en-US" sz="1100">
              <a:effectLst/>
              <a:latin typeface="+mn-lt"/>
              <a:ea typeface="Calibri"/>
              <a:cs typeface="Times New Roman"/>
            </a:rPr>
            <a:t>The following checklist outlines what documents and steps are needed for</a:t>
          </a:r>
          <a:r>
            <a:rPr lang="en-US" sz="1100" baseline="0">
              <a:effectLst/>
              <a:latin typeface="+mn-lt"/>
              <a:ea typeface="Calibri"/>
              <a:cs typeface="Times New Roman"/>
            </a:rPr>
            <a:t> the DCSEU to process your rebate</a:t>
          </a:r>
          <a:r>
            <a:rPr lang="en-US" sz="1100">
              <a:effectLst/>
              <a:latin typeface="+mn-lt"/>
              <a:ea typeface="Calibri"/>
              <a:cs typeface="Times New Roman"/>
            </a:rPr>
            <a:t>. Follow these steps and submit the required documents to ensure your project will be inspected and your rebate will be processed in a timely manner. If you have any questions please contact </a:t>
          </a:r>
          <a:r>
            <a:rPr lang="en-US" sz="1100" u="sng">
              <a:solidFill>
                <a:srgbClr val="0000FF"/>
              </a:solidFill>
              <a:effectLst/>
              <a:latin typeface="+mn-lt"/>
              <a:ea typeface="Calibri"/>
              <a:cs typeface="Times New Roman"/>
              <a:hlinkClick xmlns:r="http://schemas.openxmlformats.org/officeDocument/2006/relationships" r:id=""/>
            </a:rPr>
            <a:t>businessrebates@dcseu.com</a:t>
          </a:r>
          <a:r>
            <a:rPr lang="en-US" sz="1100">
              <a:effectLst/>
              <a:latin typeface="+mn-lt"/>
              <a:ea typeface="Calibri"/>
              <a:cs typeface="Times New Roman"/>
            </a:rPr>
            <a:t> or 202-479-2222.</a:t>
          </a:r>
        </a:p>
        <a:p>
          <a:pPr marL="0" marR="0">
            <a:lnSpc>
              <a:spcPct val="115000"/>
            </a:lnSpc>
            <a:spcBef>
              <a:spcPts val="0"/>
            </a:spcBef>
            <a:spcAft>
              <a:spcPts val="1000"/>
            </a:spcAft>
          </a:pPr>
          <a:r>
            <a:rPr lang="en-US" sz="1100" b="1">
              <a:effectLst/>
              <a:latin typeface="+mn-lt"/>
              <a:ea typeface="Calibri"/>
              <a:cs typeface="Times New Roman"/>
            </a:rPr>
            <a:t>Required Pre-Approval Application Documents:</a:t>
          </a:r>
          <a:endParaRPr lang="en-US" sz="1100">
            <a:effectLst/>
            <a:latin typeface="+mn-lt"/>
            <a:ea typeface="Calibri"/>
            <a:cs typeface="Times New Roman"/>
          </a:endParaRP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Completed Pre-Approval Application submitted in Excel format</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a:t>
          </a:r>
          <a:r>
            <a:rPr lang="en-US" sz="1100" baseline="0">
              <a:effectLst/>
              <a:latin typeface="+mn-lt"/>
              <a:ea typeface="Calibri"/>
              <a:cs typeface="Times New Roman"/>
            </a:rPr>
            <a:t> c</a:t>
          </a:r>
          <a:r>
            <a:rPr lang="en-US" sz="1100">
              <a:effectLst/>
              <a:latin typeface="+mn-lt"/>
              <a:ea typeface="Calibri"/>
              <a:cs typeface="Times New Roman"/>
            </a:rPr>
            <a:t>omplete the section outlining who is receiving the rebate check</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all required signatures are included (customer, third party rebate recipient, etc.)</a:t>
          </a: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Technical specifications (Cut Sheets) for the reviewed technology</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that all submitted model numbers are ENERGY STAR® certified</a:t>
          </a:r>
        </a:p>
        <a:p>
          <a:pPr marL="342900" marR="0" lvl="0" indent="-342900">
            <a:lnSpc>
              <a:spcPct val="115000"/>
            </a:lnSpc>
            <a:spcBef>
              <a:spcPts val="0"/>
            </a:spcBef>
            <a:spcAft>
              <a:spcPts val="0"/>
            </a:spcAft>
            <a:buFont typeface="Symbol"/>
            <a:buChar char=""/>
          </a:pPr>
          <a:r>
            <a:rPr lang="en-US" sz="1100">
              <a:effectLst/>
              <a:latin typeface="+mn-lt"/>
              <a:ea typeface="Calibri"/>
              <a:cs typeface="Times New Roman"/>
            </a:rPr>
            <a:t>Include a W9 form for whomever is receiving the final rebate</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Confirm</a:t>
          </a:r>
          <a:r>
            <a:rPr lang="en-US" sz="1100" baseline="0">
              <a:effectLst/>
              <a:latin typeface="+mn-lt"/>
              <a:ea typeface="Calibri"/>
              <a:cs typeface="Times New Roman"/>
            </a:rPr>
            <a:t> that it is</a:t>
          </a:r>
          <a:r>
            <a:rPr lang="en-US" sz="1100">
              <a:effectLst/>
              <a:latin typeface="+mn-lt"/>
              <a:ea typeface="Calibri"/>
              <a:cs typeface="Times New Roman"/>
            </a:rPr>
            <a:t> signed </a:t>
          </a:r>
        </a:p>
        <a:p>
          <a:pPr marL="742950" marR="0" lvl="1" indent="-285750">
            <a:lnSpc>
              <a:spcPct val="115000"/>
            </a:lnSpc>
            <a:spcBef>
              <a:spcPts val="0"/>
            </a:spcBef>
            <a:spcAft>
              <a:spcPts val="0"/>
            </a:spcAft>
            <a:buFont typeface="Courier New"/>
            <a:buChar char="o"/>
          </a:pPr>
          <a:r>
            <a:rPr lang="en-US" sz="1100">
              <a:effectLst/>
              <a:latin typeface="+mn-lt"/>
              <a:ea typeface="Calibri"/>
              <a:cs typeface="Times New Roman"/>
            </a:rPr>
            <a:t>Please verify that it relates to the person/entity receiving the final check and that their information is reflected on the submitted Pre-Approval Application</a:t>
          </a:r>
        </a:p>
        <a:p>
          <a:pPr marL="342900" marR="0" lvl="0" indent="-342900">
            <a:lnSpc>
              <a:spcPct val="115000"/>
            </a:lnSpc>
            <a:spcBef>
              <a:spcPts val="0"/>
            </a:spcBef>
            <a:spcAft>
              <a:spcPts val="1000"/>
            </a:spcAft>
            <a:buFont typeface="Symbol"/>
            <a:buChar char=""/>
          </a:pPr>
          <a:r>
            <a:rPr lang="en-US" sz="1100">
              <a:effectLst/>
              <a:latin typeface="+mn-lt"/>
              <a:ea typeface="Calibri"/>
              <a:cs typeface="Times New Roman"/>
            </a:rPr>
            <a:t>Pepco Bill for</a:t>
          </a:r>
          <a:r>
            <a:rPr lang="en-US" sz="1100" baseline="0">
              <a:effectLst/>
              <a:latin typeface="+mn-lt"/>
              <a:ea typeface="Calibri"/>
              <a:cs typeface="Times New Roman"/>
            </a:rPr>
            <a:t> </a:t>
          </a:r>
          <a:r>
            <a:rPr lang="en-US" sz="1100">
              <a:effectLst/>
              <a:latin typeface="+mn-lt"/>
              <a:ea typeface="Calibri"/>
              <a:cs typeface="Times New Roman"/>
            </a:rPr>
            <a:t>the facility where measures will be installed</a:t>
          </a:r>
        </a:p>
        <a:p>
          <a:pPr marL="0" marR="0">
            <a:lnSpc>
              <a:spcPct val="115000"/>
            </a:lnSpc>
            <a:spcBef>
              <a:spcPts val="0"/>
            </a:spcBef>
            <a:spcAft>
              <a:spcPts val="1000"/>
            </a:spcAft>
          </a:pPr>
          <a:r>
            <a:rPr lang="en-US" sz="1100" b="1">
              <a:effectLst/>
              <a:latin typeface="+mn-lt"/>
              <a:ea typeface="Calibri"/>
              <a:cs typeface="Times New Roman"/>
            </a:rPr>
            <a:t>Final Documents (Once measures have been installed):</a:t>
          </a:r>
        </a:p>
        <a:p>
          <a:pPr marL="0" marR="0">
            <a:lnSpc>
              <a:spcPct val="115000"/>
            </a:lnSpc>
            <a:spcBef>
              <a:spcPts val="0"/>
            </a:spcBef>
            <a:spcAft>
              <a:spcPts val="1000"/>
            </a:spcAft>
          </a:pPr>
          <a:r>
            <a:rPr lang="en-US" sz="1100" b="0">
              <a:effectLst/>
              <a:latin typeface="+mn-lt"/>
              <a:ea typeface="Calibri"/>
              <a:cs typeface="Times New Roman"/>
            </a:rPr>
            <a:t>Once you have</a:t>
          </a:r>
          <a:r>
            <a:rPr lang="en-US" sz="1100" b="0" baseline="0">
              <a:effectLst/>
              <a:latin typeface="+mn-lt"/>
              <a:ea typeface="Calibri"/>
              <a:cs typeface="Times New Roman"/>
            </a:rPr>
            <a:t> installed the approved measures, please submit an itemized invoice clearly outlining the per unit cost of measures along with your allocated Pre-approval Letter. </a:t>
          </a:r>
        </a:p>
        <a:p>
          <a:pPr marL="628650" marR="0" lvl="1" indent="-171450">
            <a:lnSpc>
              <a:spcPct val="100000"/>
            </a:lnSpc>
            <a:spcBef>
              <a:spcPts val="0"/>
            </a:spcBef>
            <a:spcAft>
              <a:spcPts val="1000"/>
            </a:spcAft>
            <a:buFont typeface="Courier New" panose="02070309020205020404" pitchFamily="49" charset="0"/>
            <a:buChar char="o"/>
          </a:pPr>
          <a:r>
            <a:rPr lang="en-US" sz="1100">
              <a:effectLst/>
              <a:latin typeface="+mn-lt"/>
              <a:ea typeface="Calibri"/>
              <a:cs typeface="Times New Roman"/>
            </a:rPr>
            <a:t>Please ensure the model numbers outlined in your Pre-Approval Letter match those listed in your</a:t>
          </a:r>
          <a:r>
            <a:rPr lang="en-US" sz="1100" baseline="0">
              <a:effectLst/>
              <a:latin typeface="+mn-lt"/>
              <a:ea typeface="Calibri"/>
              <a:cs typeface="Times New Roman"/>
            </a:rPr>
            <a:t> submitted invoice</a:t>
          </a:r>
        </a:p>
        <a:p>
          <a:pPr marL="628650" marR="0" lvl="1" indent="-171450">
            <a:lnSpc>
              <a:spcPct val="100000"/>
            </a:lnSpc>
            <a:spcBef>
              <a:spcPts val="0"/>
            </a:spcBef>
            <a:spcAft>
              <a:spcPts val="1000"/>
            </a:spcAft>
            <a:buFont typeface="Courier New" panose="02070309020205020404" pitchFamily="49" charset="0"/>
            <a:buChar char="o"/>
          </a:pPr>
          <a:r>
            <a:rPr lang="en-US" sz="1100" baseline="0">
              <a:effectLst/>
              <a:latin typeface="+mn-lt"/>
              <a:ea typeface="Calibri"/>
              <a:cs typeface="Times New Roman"/>
            </a:rPr>
            <a:t> Please note that the final rebate check cannot exceed the amount outlined in your Pre-Approval Application</a:t>
          </a:r>
          <a:endParaRPr lang="en-US" sz="1100">
            <a:effectLst/>
            <a:latin typeface="+mn-lt"/>
            <a:ea typeface="Calibri"/>
            <a:cs typeface="Times New Roman"/>
          </a:endParaRPr>
        </a:p>
        <a:p>
          <a:pPr marL="1143000" marR="0">
            <a:lnSpc>
              <a:spcPct val="115000"/>
            </a:lnSpc>
            <a:spcBef>
              <a:spcPts val="0"/>
            </a:spcBef>
            <a:spcAft>
              <a:spcPts val="1000"/>
            </a:spcAft>
          </a:pPr>
          <a:r>
            <a:rPr lang="en-US" sz="1100" b="1">
              <a:effectLst/>
              <a:latin typeface="+mn-lt"/>
              <a:ea typeface="Calibri"/>
              <a:cs typeface="Times New Roman"/>
            </a:rPr>
            <a:t> </a:t>
          </a:r>
          <a:endParaRPr lang="en-US" sz="1100">
            <a:effectLst/>
            <a:latin typeface="+mn-lt"/>
            <a:ea typeface="Calibri"/>
            <a:cs typeface="Times New Roman"/>
          </a:endParaRPr>
        </a:p>
        <a:p>
          <a:pPr marL="0" marR="0">
            <a:lnSpc>
              <a:spcPct val="115000"/>
            </a:lnSpc>
            <a:spcBef>
              <a:spcPts val="0"/>
            </a:spcBef>
            <a:spcAft>
              <a:spcPts val="1000"/>
            </a:spcAft>
          </a:pPr>
          <a:r>
            <a:rPr lang="en-US" sz="1100" b="1">
              <a:effectLst/>
              <a:latin typeface="+mn-lt"/>
              <a:ea typeface="Calibri"/>
              <a:cs typeface="Times New Roman"/>
            </a:rPr>
            <a:t> </a:t>
          </a:r>
          <a:endParaRPr lang="en-US" sz="1100">
            <a:effectLst/>
            <a:latin typeface="+mn-lt"/>
            <a:ea typeface="Calibri"/>
            <a:cs typeface="Times New Roman"/>
          </a:endParaRPr>
        </a:p>
        <a:p>
          <a:pPr marL="1143000" marR="0">
            <a:lnSpc>
              <a:spcPct val="115000"/>
            </a:lnSpc>
            <a:spcBef>
              <a:spcPts val="0"/>
            </a:spcBef>
            <a:spcAft>
              <a:spcPts val="0"/>
            </a:spcAft>
          </a:pPr>
          <a:r>
            <a:rPr lang="en-US" sz="1100">
              <a:effectLst/>
              <a:latin typeface="+mn-lt"/>
              <a:ea typeface="Calibri"/>
              <a:cs typeface="Times New Roman"/>
            </a:rPr>
            <a:t> </a:t>
          </a:r>
        </a:p>
        <a:p>
          <a:pPr marL="1143000" marR="0">
            <a:lnSpc>
              <a:spcPct val="115000"/>
            </a:lnSpc>
            <a:spcBef>
              <a:spcPts val="0"/>
            </a:spcBef>
            <a:spcAft>
              <a:spcPts val="1000"/>
            </a:spcAft>
          </a:pPr>
          <a:r>
            <a:rPr lang="en-US" sz="1100">
              <a:effectLst/>
              <a:latin typeface="+mn-lt"/>
              <a:ea typeface="Calibri"/>
              <a:cs typeface="Times New Roman"/>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16</xdr:col>
      <xdr:colOff>123825</xdr:colOff>
      <xdr:row>4</xdr:row>
      <xdr:rowOff>66675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0"/>
          <a:ext cx="3552825" cy="76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xdr:col>
          <xdr:colOff>38100</xdr:colOff>
          <xdr:row>7</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1</xdr:col>
          <xdr:colOff>38100</xdr:colOff>
          <xdr:row>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38100</xdr:colOff>
          <xdr:row>32</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1</xdr:col>
          <xdr:colOff>38100</xdr:colOff>
          <xdr:row>33</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55</xdr:row>
      <xdr:rowOff>0</xdr:rowOff>
    </xdr:from>
    <xdr:to>
      <xdr:col>16</xdr:col>
      <xdr:colOff>47625</xdr:colOff>
      <xdr:row>59</xdr:row>
      <xdr:rowOff>38100</xdr:rowOff>
    </xdr:to>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382250"/>
          <a:ext cx="3552825" cy="762000"/>
        </a:xfrm>
        <a:prstGeom prst="rect">
          <a:avLst/>
        </a:prstGeom>
      </xdr:spPr>
    </xdr:pic>
    <xdr:clientData/>
  </xdr:twoCellAnchor>
  <xdr:twoCellAnchor editAs="oneCell">
    <xdr:from>
      <xdr:col>0</xdr:col>
      <xdr:colOff>0</xdr:colOff>
      <xdr:row>55</xdr:row>
      <xdr:rowOff>0</xdr:rowOff>
    </xdr:from>
    <xdr:to>
      <xdr:col>16</xdr:col>
      <xdr:colOff>47625</xdr:colOff>
      <xdr:row>59</xdr:row>
      <xdr:rowOff>38100</xdr:rowOff>
    </xdr:to>
    <xdr:pic>
      <xdr:nvPicPr>
        <xdr:cNvPr id="30" name="Picture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707225"/>
          <a:ext cx="3552825" cy="762000"/>
        </a:xfrm>
        <a:prstGeom prst="rect">
          <a:avLst/>
        </a:prstGeom>
      </xdr:spPr>
    </xdr:pic>
    <xdr:clientData/>
  </xdr:twoCellAnchor>
  <xdr:twoCellAnchor editAs="oneCell">
    <xdr:from>
      <xdr:col>0</xdr:col>
      <xdr:colOff>0</xdr:colOff>
      <xdr:row>110</xdr:row>
      <xdr:rowOff>9526</xdr:rowOff>
    </xdr:from>
    <xdr:to>
      <xdr:col>10</xdr:col>
      <xdr:colOff>83058</xdr:colOff>
      <xdr:row>112</xdr:row>
      <xdr:rowOff>135254</xdr:rowOff>
    </xdr:to>
    <xdr:pic>
      <xdr:nvPicPr>
        <xdr:cNvPr id="79" name="Picture 78">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6653451"/>
          <a:ext cx="2273808" cy="4876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35</xdr:col>
          <xdr:colOff>0</xdr:colOff>
          <xdr:row>65</xdr:row>
          <xdr:rowOff>0</xdr:rowOff>
        </xdr:from>
        <xdr:to>
          <xdr:col>35</xdr:col>
          <xdr:colOff>180975</xdr:colOff>
          <xdr:row>66</xdr:row>
          <xdr:rowOff>9525</xdr:rowOff>
        </xdr:to>
        <xdr:sp macro="" textlink="">
          <xdr:nvSpPr>
            <xdr:cNvPr id="2498" name="Check Box 450" hidden="1">
              <a:extLst>
                <a:ext uri="{63B3BB69-23CF-44E3-9099-C40C66FF867C}">
                  <a14:compatExt spid="_x0000_s2498"/>
                </a:ext>
                <a:ext uri="{FF2B5EF4-FFF2-40B4-BE49-F238E27FC236}">
                  <a16:creationId xmlns:a16="http://schemas.microsoft.com/office/drawing/2014/main" id="{00000000-0008-0000-0100-0000C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65</xdr:row>
          <xdr:rowOff>142875</xdr:rowOff>
        </xdr:from>
        <xdr:to>
          <xdr:col>35</xdr:col>
          <xdr:colOff>180975</xdr:colOff>
          <xdr:row>67</xdr:row>
          <xdr:rowOff>0</xdr:rowOff>
        </xdr:to>
        <xdr:sp macro="" textlink="">
          <xdr:nvSpPr>
            <xdr:cNvPr id="2499" name="Check Box 451" hidden="1">
              <a:extLst>
                <a:ext uri="{63B3BB69-23CF-44E3-9099-C40C66FF867C}">
                  <a14:compatExt spid="_x0000_s2499"/>
                </a:ext>
                <a:ext uri="{FF2B5EF4-FFF2-40B4-BE49-F238E27FC236}">
                  <a16:creationId xmlns:a16="http://schemas.microsoft.com/office/drawing/2014/main" id="{00000000-0008-0000-0100-0000C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69</xdr:row>
          <xdr:rowOff>142875</xdr:rowOff>
        </xdr:from>
        <xdr:to>
          <xdr:col>35</xdr:col>
          <xdr:colOff>180975</xdr:colOff>
          <xdr:row>71</xdr:row>
          <xdr:rowOff>0</xdr:rowOff>
        </xdr:to>
        <xdr:sp macro="" textlink="">
          <xdr:nvSpPr>
            <xdr:cNvPr id="2500" name="Check Box 452" hidden="1">
              <a:extLst>
                <a:ext uri="{63B3BB69-23CF-44E3-9099-C40C66FF867C}">
                  <a14:compatExt spid="_x0000_s2500"/>
                </a:ext>
                <a:ext uri="{FF2B5EF4-FFF2-40B4-BE49-F238E27FC236}">
                  <a16:creationId xmlns:a16="http://schemas.microsoft.com/office/drawing/2014/main" id="{00000000-0008-0000-0100-0000C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70</xdr:row>
          <xdr:rowOff>142875</xdr:rowOff>
        </xdr:from>
        <xdr:to>
          <xdr:col>35</xdr:col>
          <xdr:colOff>180975</xdr:colOff>
          <xdr:row>72</xdr:row>
          <xdr:rowOff>0</xdr:rowOff>
        </xdr:to>
        <xdr:sp macro="" textlink="">
          <xdr:nvSpPr>
            <xdr:cNvPr id="2501" name="Check Box 453" hidden="1">
              <a:extLst>
                <a:ext uri="{63B3BB69-23CF-44E3-9099-C40C66FF867C}">
                  <a14:compatExt spid="_x0000_s2501"/>
                </a:ext>
                <a:ext uri="{FF2B5EF4-FFF2-40B4-BE49-F238E27FC236}">
                  <a16:creationId xmlns:a16="http://schemas.microsoft.com/office/drawing/2014/main" id="{00000000-0008-0000-0100-0000C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71</xdr:row>
          <xdr:rowOff>142875</xdr:rowOff>
        </xdr:from>
        <xdr:to>
          <xdr:col>35</xdr:col>
          <xdr:colOff>180975</xdr:colOff>
          <xdr:row>73</xdr:row>
          <xdr:rowOff>0</xdr:rowOff>
        </xdr:to>
        <xdr:sp macro="" textlink="">
          <xdr:nvSpPr>
            <xdr:cNvPr id="2502" name="Check Box 454" hidden="1">
              <a:extLst>
                <a:ext uri="{63B3BB69-23CF-44E3-9099-C40C66FF867C}">
                  <a14:compatExt spid="_x0000_s2502"/>
                </a:ext>
                <a:ext uri="{FF2B5EF4-FFF2-40B4-BE49-F238E27FC236}">
                  <a16:creationId xmlns:a16="http://schemas.microsoft.com/office/drawing/2014/main" id="{00000000-0008-0000-0100-0000C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72</xdr:row>
          <xdr:rowOff>142875</xdr:rowOff>
        </xdr:from>
        <xdr:to>
          <xdr:col>35</xdr:col>
          <xdr:colOff>180975</xdr:colOff>
          <xdr:row>74</xdr:row>
          <xdr:rowOff>0</xdr:rowOff>
        </xdr:to>
        <xdr:sp macro="" textlink="">
          <xdr:nvSpPr>
            <xdr:cNvPr id="2503" name="Check Box 455" hidden="1">
              <a:extLst>
                <a:ext uri="{63B3BB69-23CF-44E3-9099-C40C66FF867C}">
                  <a14:compatExt spid="_x0000_s2503"/>
                </a:ext>
                <a:ext uri="{FF2B5EF4-FFF2-40B4-BE49-F238E27FC236}">
                  <a16:creationId xmlns:a16="http://schemas.microsoft.com/office/drawing/2014/main" id="{00000000-0008-0000-0100-0000C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73</xdr:row>
          <xdr:rowOff>142875</xdr:rowOff>
        </xdr:from>
        <xdr:to>
          <xdr:col>35</xdr:col>
          <xdr:colOff>180975</xdr:colOff>
          <xdr:row>75</xdr:row>
          <xdr:rowOff>0</xdr:rowOff>
        </xdr:to>
        <xdr:sp macro="" textlink="">
          <xdr:nvSpPr>
            <xdr:cNvPr id="2504" name="Check Box 456" hidden="1">
              <a:extLst>
                <a:ext uri="{63B3BB69-23CF-44E3-9099-C40C66FF867C}">
                  <a14:compatExt spid="_x0000_s2504"/>
                </a:ext>
                <a:ext uri="{FF2B5EF4-FFF2-40B4-BE49-F238E27FC236}">
                  <a16:creationId xmlns:a16="http://schemas.microsoft.com/office/drawing/2014/main" id="{00000000-0008-0000-0100-0000C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74</xdr:row>
          <xdr:rowOff>142875</xdr:rowOff>
        </xdr:from>
        <xdr:to>
          <xdr:col>35</xdr:col>
          <xdr:colOff>180975</xdr:colOff>
          <xdr:row>76</xdr:row>
          <xdr:rowOff>0</xdr:rowOff>
        </xdr:to>
        <xdr:sp macro="" textlink="">
          <xdr:nvSpPr>
            <xdr:cNvPr id="2505" name="Check Box 457" hidden="1">
              <a:extLst>
                <a:ext uri="{63B3BB69-23CF-44E3-9099-C40C66FF867C}">
                  <a14:compatExt spid="_x0000_s2505"/>
                </a:ext>
                <a:ext uri="{FF2B5EF4-FFF2-40B4-BE49-F238E27FC236}">
                  <a16:creationId xmlns:a16="http://schemas.microsoft.com/office/drawing/2014/main" id="{00000000-0008-0000-0100-0000C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81</xdr:row>
          <xdr:rowOff>0</xdr:rowOff>
        </xdr:from>
        <xdr:to>
          <xdr:col>35</xdr:col>
          <xdr:colOff>180975</xdr:colOff>
          <xdr:row>82</xdr:row>
          <xdr:rowOff>9525</xdr:rowOff>
        </xdr:to>
        <xdr:sp macro="" textlink="">
          <xdr:nvSpPr>
            <xdr:cNvPr id="2540" name="Check Box 492" hidden="1">
              <a:extLst>
                <a:ext uri="{63B3BB69-23CF-44E3-9099-C40C66FF867C}">
                  <a14:compatExt spid="_x0000_s2540"/>
                </a:ext>
                <a:ext uri="{FF2B5EF4-FFF2-40B4-BE49-F238E27FC236}">
                  <a16:creationId xmlns:a16="http://schemas.microsoft.com/office/drawing/2014/main" id="{00000000-0008-0000-0100-0000E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85</xdr:row>
          <xdr:rowOff>0</xdr:rowOff>
        </xdr:from>
        <xdr:to>
          <xdr:col>35</xdr:col>
          <xdr:colOff>180975</xdr:colOff>
          <xdr:row>86</xdr:row>
          <xdr:rowOff>9525</xdr:rowOff>
        </xdr:to>
        <xdr:sp macro="" textlink="">
          <xdr:nvSpPr>
            <xdr:cNvPr id="2541" name="Check Box 493" hidden="1">
              <a:extLst>
                <a:ext uri="{63B3BB69-23CF-44E3-9099-C40C66FF867C}">
                  <a14:compatExt spid="_x0000_s2541"/>
                </a:ext>
                <a:ext uri="{FF2B5EF4-FFF2-40B4-BE49-F238E27FC236}">
                  <a16:creationId xmlns:a16="http://schemas.microsoft.com/office/drawing/2014/main" id="{00000000-0008-0000-0100-0000E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86</xdr:row>
          <xdr:rowOff>0</xdr:rowOff>
        </xdr:from>
        <xdr:to>
          <xdr:col>35</xdr:col>
          <xdr:colOff>180975</xdr:colOff>
          <xdr:row>87</xdr:row>
          <xdr:rowOff>9525</xdr:rowOff>
        </xdr:to>
        <xdr:sp macro="" textlink="">
          <xdr:nvSpPr>
            <xdr:cNvPr id="2542" name="Check Box 494" hidden="1">
              <a:extLst>
                <a:ext uri="{63B3BB69-23CF-44E3-9099-C40C66FF867C}">
                  <a14:compatExt spid="_x0000_s2542"/>
                </a:ext>
                <a:ext uri="{FF2B5EF4-FFF2-40B4-BE49-F238E27FC236}">
                  <a16:creationId xmlns:a16="http://schemas.microsoft.com/office/drawing/2014/main" id="{00000000-0008-0000-0100-0000E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87</xdr:row>
          <xdr:rowOff>0</xdr:rowOff>
        </xdr:from>
        <xdr:to>
          <xdr:col>35</xdr:col>
          <xdr:colOff>180975</xdr:colOff>
          <xdr:row>88</xdr:row>
          <xdr:rowOff>9525</xdr:rowOff>
        </xdr:to>
        <xdr:sp macro="" textlink="">
          <xdr:nvSpPr>
            <xdr:cNvPr id="2543" name="Check Box 495" hidden="1">
              <a:extLst>
                <a:ext uri="{63B3BB69-23CF-44E3-9099-C40C66FF867C}">
                  <a14:compatExt spid="_x0000_s2543"/>
                </a:ext>
                <a:ext uri="{FF2B5EF4-FFF2-40B4-BE49-F238E27FC236}">
                  <a16:creationId xmlns:a16="http://schemas.microsoft.com/office/drawing/2014/main" id="{00000000-0008-0000-0100-0000E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88</xdr:row>
          <xdr:rowOff>0</xdr:rowOff>
        </xdr:from>
        <xdr:to>
          <xdr:col>35</xdr:col>
          <xdr:colOff>180975</xdr:colOff>
          <xdr:row>89</xdr:row>
          <xdr:rowOff>9525</xdr:rowOff>
        </xdr:to>
        <xdr:sp macro="" textlink="">
          <xdr:nvSpPr>
            <xdr:cNvPr id="2544" name="Check Box 496" hidden="1">
              <a:extLst>
                <a:ext uri="{63B3BB69-23CF-44E3-9099-C40C66FF867C}">
                  <a14:compatExt spid="_x0000_s2544"/>
                </a:ext>
                <a:ext uri="{FF2B5EF4-FFF2-40B4-BE49-F238E27FC236}">
                  <a16:creationId xmlns:a16="http://schemas.microsoft.com/office/drawing/2014/main" id="{00000000-0008-0000-0100-0000F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89</xdr:row>
          <xdr:rowOff>0</xdr:rowOff>
        </xdr:from>
        <xdr:to>
          <xdr:col>35</xdr:col>
          <xdr:colOff>180975</xdr:colOff>
          <xdr:row>90</xdr:row>
          <xdr:rowOff>9525</xdr:rowOff>
        </xdr:to>
        <xdr:sp macro="" textlink="">
          <xdr:nvSpPr>
            <xdr:cNvPr id="2545" name="Check Box 497" hidden="1">
              <a:extLst>
                <a:ext uri="{63B3BB69-23CF-44E3-9099-C40C66FF867C}">
                  <a14:compatExt spid="_x0000_s2545"/>
                </a:ext>
                <a:ext uri="{FF2B5EF4-FFF2-40B4-BE49-F238E27FC236}">
                  <a16:creationId xmlns:a16="http://schemas.microsoft.com/office/drawing/2014/main" id="{00000000-0008-0000-0100-0000F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97</xdr:row>
          <xdr:rowOff>0</xdr:rowOff>
        </xdr:from>
        <xdr:to>
          <xdr:col>35</xdr:col>
          <xdr:colOff>180975</xdr:colOff>
          <xdr:row>98</xdr:row>
          <xdr:rowOff>9525</xdr:rowOff>
        </xdr:to>
        <xdr:sp macro="" textlink="">
          <xdr:nvSpPr>
            <xdr:cNvPr id="2546" name="Check Box 498" hidden="1">
              <a:extLst>
                <a:ext uri="{63B3BB69-23CF-44E3-9099-C40C66FF867C}">
                  <a14:compatExt spid="_x0000_s2546"/>
                </a:ext>
                <a:ext uri="{FF2B5EF4-FFF2-40B4-BE49-F238E27FC236}">
                  <a16:creationId xmlns:a16="http://schemas.microsoft.com/office/drawing/2014/main" id="{00000000-0008-0000-0100-0000F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101</xdr:row>
          <xdr:rowOff>0</xdr:rowOff>
        </xdr:from>
        <xdr:to>
          <xdr:col>35</xdr:col>
          <xdr:colOff>180975</xdr:colOff>
          <xdr:row>102</xdr:row>
          <xdr:rowOff>9525</xdr:rowOff>
        </xdr:to>
        <xdr:sp macro="" textlink="">
          <xdr:nvSpPr>
            <xdr:cNvPr id="2547" name="Check Box 499" hidden="1">
              <a:extLst>
                <a:ext uri="{63B3BB69-23CF-44E3-9099-C40C66FF867C}">
                  <a14:compatExt spid="_x0000_s2547"/>
                </a:ext>
                <a:ext uri="{FF2B5EF4-FFF2-40B4-BE49-F238E27FC236}">
                  <a16:creationId xmlns:a16="http://schemas.microsoft.com/office/drawing/2014/main" id="{00000000-0008-0000-0100-0000F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102</xdr:row>
          <xdr:rowOff>0</xdr:rowOff>
        </xdr:from>
        <xdr:to>
          <xdr:col>35</xdr:col>
          <xdr:colOff>180975</xdr:colOff>
          <xdr:row>103</xdr:row>
          <xdr:rowOff>9525</xdr:rowOff>
        </xdr:to>
        <xdr:sp macro="" textlink="">
          <xdr:nvSpPr>
            <xdr:cNvPr id="2548" name="Check Box 500" hidden="1">
              <a:extLst>
                <a:ext uri="{63B3BB69-23CF-44E3-9099-C40C66FF867C}">
                  <a14:compatExt spid="_x0000_s2548"/>
                </a:ext>
                <a:ext uri="{FF2B5EF4-FFF2-40B4-BE49-F238E27FC236}">
                  <a16:creationId xmlns:a16="http://schemas.microsoft.com/office/drawing/2014/main" id="{00000000-0008-0000-0100-0000F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103</xdr:row>
          <xdr:rowOff>0</xdr:rowOff>
        </xdr:from>
        <xdr:to>
          <xdr:col>35</xdr:col>
          <xdr:colOff>180975</xdr:colOff>
          <xdr:row>104</xdr:row>
          <xdr:rowOff>9525</xdr:rowOff>
        </xdr:to>
        <xdr:sp macro="" textlink="">
          <xdr:nvSpPr>
            <xdr:cNvPr id="2549" name="Check Box 501" hidden="1">
              <a:extLst>
                <a:ext uri="{63B3BB69-23CF-44E3-9099-C40C66FF867C}">
                  <a14:compatExt spid="_x0000_s2549"/>
                </a:ext>
                <a:ext uri="{FF2B5EF4-FFF2-40B4-BE49-F238E27FC236}">
                  <a16:creationId xmlns:a16="http://schemas.microsoft.com/office/drawing/2014/main" id="{00000000-0008-0000-0100-0000F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104</xdr:row>
          <xdr:rowOff>0</xdr:rowOff>
        </xdr:from>
        <xdr:to>
          <xdr:col>35</xdr:col>
          <xdr:colOff>180975</xdr:colOff>
          <xdr:row>105</xdr:row>
          <xdr:rowOff>9525</xdr:rowOff>
        </xdr:to>
        <xdr:sp macro="" textlink="">
          <xdr:nvSpPr>
            <xdr:cNvPr id="2550" name="Check Box 502" hidden="1">
              <a:extLst>
                <a:ext uri="{63B3BB69-23CF-44E3-9099-C40C66FF867C}">
                  <a14:compatExt spid="_x0000_s2550"/>
                </a:ext>
                <a:ext uri="{FF2B5EF4-FFF2-40B4-BE49-F238E27FC236}">
                  <a16:creationId xmlns:a16="http://schemas.microsoft.com/office/drawing/2014/main" id="{00000000-0008-0000-0100-0000F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105</xdr:row>
          <xdr:rowOff>0</xdr:rowOff>
        </xdr:from>
        <xdr:to>
          <xdr:col>35</xdr:col>
          <xdr:colOff>180975</xdr:colOff>
          <xdr:row>106</xdr:row>
          <xdr:rowOff>9525</xdr:rowOff>
        </xdr:to>
        <xdr:sp macro="" textlink="">
          <xdr:nvSpPr>
            <xdr:cNvPr id="2551" name="Check Box 503" hidden="1">
              <a:extLst>
                <a:ext uri="{63B3BB69-23CF-44E3-9099-C40C66FF867C}">
                  <a14:compatExt spid="_x0000_s2551"/>
                </a:ext>
                <a:ext uri="{FF2B5EF4-FFF2-40B4-BE49-F238E27FC236}">
                  <a16:creationId xmlns:a16="http://schemas.microsoft.com/office/drawing/2014/main" id="{00000000-0008-0000-0100-0000F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90</xdr:row>
          <xdr:rowOff>0</xdr:rowOff>
        </xdr:from>
        <xdr:to>
          <xdr:col>35</xdr:col>
          <xdr:colOff>180975</xdr:colOff>
          <xdr:row>91</xdr:row>
          <xdr:rowOff>9525</xdr:rowOff>
        </xdr:to>
        <xdr:sp macro="" textlink="">
          <xdr:nvSpPr>
            <xdr:cNvPr id="2560" name="Check Box 512" hidden="1">
              <a:extLst>
                <a:ext uri="{63B3BB69-23CF-44E3-9099-C40C66FF867C}">
                  <a14:compatExt spid="_x0000_s2560"/>
                </a:ext>
                <a:ext uri="{FF2B5EF4-FFF2-40B4-BE49-F238E27FC236}">
                  <a16:creationId xmlns:a16="http://schemas.microsoft.com/office/drawing/2014/main" id="{00000000-0008-0000-0100-00000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91</xdr:row>
          <xdr:rowOff>0</xdr:rowOff>
        </xdr:from>
        <xdr:to>
          <xdr:col>35</xdr:col>
          <xdr:colOff>180975</xdr:colOff>
          <xdr:row>92</xdr:row>
          <xdr:rowOff>9525</xdr:rowOff>
        </xdr:to>
        <xdr:sp macro="" textlink="">
          <xdr:nvSpPr>
            <xdr:cNvPr id="2562" name="Check Box 514" hidden="1">
              <a:extLst>
                <a:ext uri="{63B3BB69-23CF-44E3-9099-C40C66FF867C}">
                  <a14:compatExt spid="_x0000_s2562"/>
                </a:ext>
                <a:ext uri="{FF2B5EF4-FFF2-40B4-BE49-F238E27FC236}">
                  <a16:creationId xmlns:a16="http://schemas.microsoft.com/office/drawing/2014/main" id="{00000000-0008-0000-0100-00000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106</xdr:row>
          <xdr:rowOff>0</xdr:rowOff>
        </xdr:from>
        <xdr:to>
          <xdr:col>35</xdr:col>
          <xdr:colOff>180975</xdr:colOff>
          <xdr:row>107</xdr:row>
          <xdr:rowOff>19050</xdr:rowOff>
        </xdr:to>
        <xdr:sp macro="" textlink="">
          <xdr:nvSpPr>
            <xdr:cNvPr id="2563" name="Check Box 515" hidden="1">
              <a:extLst>
                <a:ext uri="{63B3BB69-23CF-44E3-9099-C40C66FF867C}">
                  <a14:compatExt spid="_x0000_s2563"/>
                </a:ext>
                <a:ext uri="{FF2B5EF4-FFF2-40B4-BE49-F238E27FC236}">
                  <a16:creationId xmlns:a16="http://schemas.microsoft.com/office/drawing/2014/main" id="{00000000-0008-0000-0100-00000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107</xdr:row>
          <xdr:rowOff>0</xdr:rowOff>
        </xdr:from>
        <xdr:to>
          <xdr:col>35</xdr:col>
          <xdr:colOff>180975</xdr:colOff>
          <xdr:row>108</xdr:row>
          <xdr:rowOff>9525</xdr:rowOff>
        </xdr:to>
        <xdr:sp macro="" textlink="">
          <xdr:nvSpPr>
            <xdr:cNvPr id="2564" name="Check Box 516" hidden="1">
              <a:extLst>
                <a:ext uri="{63B3BB69-23CF-44E3-9099-C40C66FF867C}">
                  <a14:compatExt spid="_x0000_s2564"/>
                </a:ext>
                <a:ext uri="{FF2B5EF4-FFF2-40B4-BE49-F238E27FC236}">
                  <a16:creationId xmlns:a16="http://schemas.microsoft.com/office/drawing/2014/main" id="{00000000-0008-0000-0100-00000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38100</xdr:colOff>
          <xdr:row>10</xdr:row>
          <xdr:rowOff>0</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id="{00000000-0008-0000-0100-000009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38100</xdr:colOff>
          <xdr:row>11</xdr:row>
          <xdr:rowOff>0</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id="{00000000-0008-0000-0100-00000A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38100</xdr:colOff>
          <xdr:row>35</xdr:row>
          <xdr:rowOff>0</xdr:rowOff>
        </xdr:to>
        <xdr:sp macro="" textlink="">
          <xdr:nvSpPr>
            <xdr:cNvPr id="2575" name="Check Box 527" hidden="1">
              <a:extLst>
                <a:ext uri="{63B3BB69-23CF-44E3-9099-C40C66FF867C}">
                  <a14:compatExt spid="_x0000_s2575"/>
                </a:ext>
                <a:ext uri="{FF2B5EF4-FFF2-40B4-BE49-F238E27FC236}">
                  <a16:creationId xmlns:a16="http://schemas.microsoft.com/office/drawing/2014/main" id="{00000000-0008-0000-0100-00000F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1</xdr:col>
          <xdr:colOff>38100</xdr:colOff>
          <xdr:row>36</xdr:row>
          <xdr:rowOff>0</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100-0000100A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164</xdr:row>
      <xdr:rowOff>85724</xdr:rowOff>
    </xdr:from>
    <xdr:to>
      <xdr:col>10</xdr:col>
      <xdr:colOff>111633</xdr:colOff>
      <xdr:row>167</xdr:row>
      <xdr:rowOff>59053</xdr:rowOff>
    </xdr:to>
    <xdr:pic>
      <xdr:nvPicPr>
        <xdr:cNvPr id="100" name="Picture 99">
          <a:extLst>
            <a:ext uri="{FF2B5EF4-FFF2-40B4-BE49-F238E27FC236}">
              <a16:creationId xmlns:a16="http://schemas.microsoft.com/office/drawing/2014/main" id="{00000000-0008-0000-0100-00006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56797574"/>
          <a:ext cx="2273808" cy="4876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35</xdr:col>
          <xdr:colOff>0</xdr:colOff>
          <xdr:row>98</xdr:row>
          <xdr:rowOff>0</xdr:rowOff>
        </xdr:from>
        <xdr:to>
          <xdr:col>35</xdr:col>
          <xdr:colOff>180975</xdr:colOff>
          <xdr:row>99</xdr:row>
          <xdr:rowOff>9525</xdr:rowOff>
        </xdr:to>
        <xdr:sp macro="" textlink="">
          <xdr:nvSpPr>
            <xdr:cNvPr id="2605" name="Check Box 557" hidden="1">
              <a:extLst>
                <a:ext uri="{63B3BB69-23CF-44E3-9099-C40C66FF867C}">
                  <a14:compatExt spid="_x0000_s2605"/>
                </a:ext>
                <a:ext uri="{FF2B5EF4-FFF2-40B4-BE49-F238E27FC236}">
                  <a16:creationId xmlns:a16="http://schemas.microsoft.com/office/drawing/2014/main" id="{00000000-0008-0000-0100-00002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99</xdr:row>
          <xdr:rowOff>0</xdr:rowOff>
        </xdr:from>
        <xdr:to>
          <xdr:col>35</xdr:col>
          <xdr:colOff>180975</xdr:colOff>
          <xdr:row>100</xdr:row>
          <xdr:rowOff>9525</xdr:rowOff>
        </xdr:to>
        <xdr:sp macro="" textlink="">
          <xdr:nvSpPr>
            <xdr:cNvPr id="2606" name="Check Box 558" hidden="1">
              <a:extLst>
                <a:ext uri="{63B3BB69-23CF-44E3-9099-C40C66FF867C}">
                  <a14:compatExt spid="_x0000_s2606"/>
                </a:ext>
                <a:ext uri="{FF2B5EF4-FFF2-40B4-BE49-F238E27FC236}">
                  <a16:creationId xmlns:a16="http://schemas.microsoft.com/office/drawing/2014/main" id="{00000000-0008-0000-0100-00002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100</xdr:row>
          <xdr:rowOff>0</xdr:rowOff>
        </xdr:from>
        <xdr:to>
          <xdr:col>35</xdr:col>
          <xdr:colOff>180975</xdr:colOff>
          <xdr:row>101</xdr:row>
          <xdr:rowOff>9525</xdr:rowOff>
        </xdr:to>
        <xdr:sp macro="" textlink="">
          <xdr:nvSpPr>
            <xdr:cNvPr id="2607" name="Check Box 559" hidden="1">
              <a:extLst>
                <a:ext uri="{63B3BB69-23CF-44E3-9099-C40C66FF867C}">
                  <a14:compatExt spid="_x0000_s2607"/>
                </a:ext>
                <a:ext uri="{FF2B5EF4-FFF2-40B4-BE49-F238E27FC236}">
                  <a16:creationId xmlns:a16="http://schemas.microsoft.com/office/drawing/2014/main" id="{00000000-0008-0000-0100-00002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82</xdr:row>
          <xdr:rowOff>0</xdr:rowOff>
        </xdr:from>
        <xdr:to>
          <xdr:col>35</xdr:col>
          <xdr:colOff>180975</xdr:colOff>
          <xdr:row>83</xdr:row>
          <xdr:rowOff>9525</xdr:rowOff>
        </xdr:to>
        <xdr:sp macro="" textlink="">
          <xdr:nvSpPr>
            <xdr:cNvPr id="2609" name="Check Box 561" hidden="1">
              <a:extLst>
                <a:ext uri="{63B3BB69-23CF-44E3-9099-C40C66FF867C}">
                  <a14:compatExt spid="_x0000_s2609"/>
                </a:ext>
                <a:ext uri="{FF2B5EF4-FFF2-40B4-BE49-F238E27FC236}">
                  <a16:creationId xmlns:a16="http://schemas.microsoft.com/office/drawing/2014/main" id="{00000000-0008-0000-0100-00003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83</xdr:row>
          <xdr:rowOff>0</xdr:rowOff>
        </xdr:from>
        <xdr:to>
          <xdr:col>35</xdr:col>
          <xdr:colOff>180975</xdr:colOff>
          <xdr:row>84</xdr:row>
          <xdr:rowOff>9525</xdr:rowOff>
        </xdr:to>
        <xdr:sp macro="" textlink="">
          <xdr:nvSpPr>
            <xdr:cNvPr id="2610" name="Check Box 562" hidden="1">
              <a:extLst>
                <a:ext uri="{63B3BB69-23CF-44E3-9099-C40C66FF867C}">
                  <a14:compatExt spid="_x0000_s2610"/>
                </a:ext>
                <a:ext uri="{FF2B5EF4-FFF2-40B4-BE49-F238E27FC236}">
                  <a16:creationId xmlns:a16="http://schemas.microsoft.com/office/drawing/2014/main" id="{00000000-0008-0000-0100-00003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84</xdr:row>
          <xdr:rowOff>0</xdr:rowOff>
        </xdr:from>
        <xdr:to>
          <xdr:col>35</xdr:col>
          <xdr:colOff>180975</xdr:colOff>
          <xdr:row>85</xdr:row>
          <xdr:rowOff>9525</xdr:rowOff>
        </xdr:to>
        <xdr:sp macro="" textlink="">
          <xdr:nvSpPr>
            <xdr:cNvPr id="2611" name="Check Box 563" hidden="1">
              <a:extLst>
                <a:ext uri="{63B3BB69-23CF-44E3-9099-C40C66FF867C}">
                  <a14:compatExt spid="_x0000_s2611"/>
                </a:ext>
                <a:ext uri="{FF2B5EF4-FFF2-40B4-BE49-F238E27FC236}">
                  <a16:creationId xmlns:a16="http://schemas.microsoft.com/office/drawing/2014/main" id="{00000000-0008-0000-0100-00003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67</xdr:row>
          <xdr:rowOff>142875</xdr:rowOff>
        </xdr:from>
        <xdr:to>
          <xdr:col>35</xdr:col>
          <xdr:colOff>180975</xdr:colOff>
          <xdr:row>69</xdr:row>
          <xdr:rowOff>0</xdr:rowOff>
        </xdr:to>
        <xdr:sp macro="" textlink="">
          <xdr:nvSpPr>
            <xdr:cNvPr id="2613" name="Check Box 565" hidden="1">
              <a:extLst>
                <a:ext uri="{63B3BB69-23CF-44E3-9099-C40C66FF867C}">
                  <a14:compatExt spid="_x0000_s2613"/>
                </a:ext>
                <a:ext uri="{FF2B5EF4-FFF2-40B4-BE49-F238E27FC236}">
                  <a16:creationId xmlns:a16="http://schemas.microsoft.com/office/drawing/2014/main" id="{00000000-0008-0000-0100-00003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67</xdr:row>
          <xdr:rowOff>0</xdr:rowOff>
        </xdr:from>
        <xdr:to>
          <xdr:col>35</xdr:col>
          <xdr:colOff>180975</xdr:colOff>
          <xdr:row>68</xdr:row>
          <xdr:rowOff>9525</xdr:rowOff>
        </xdr:to>
        <xdr:sp macro="" textlink="">
          <xdr:nvSpPr>
            <xdr:cNvPr id="2614" name="Check Box 566" hidden="1">
              <a:extLst>
                <a:ext uri="{63B3BB69-23CF-44E3-9099-C40C66FF867C}">
                  <a14:compatExt spid="_x0000_s2614"/>
                </a:ext>
                <a:ext uri="{FF2B5EF4-FFF2-40B4-BE49-F238E27FC236}">
                  <a16:creationId xmlns:a16="http://schemas.microsoft.com/office/drawing/2014/main" id="{00000000-0008-0000-0100-00003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68</xdr:row>
          <xdr:rowOff>133350</xdr:rowOff>
        </xdr:from>
        <xdr:to>
          <xdr:col>35</xdr:col>
          <xdr:colOff>190500</xdr:colOff>
          <xdr:row>69</xdr:row>
          <xdr:rowOff>142875</xdr:rowOff>
        </xdr:to>
        <xdr:sp macro="" textlink="">
          <xdr:nvSpPr>
            <xdr:cNvPr id="2615" name="Check Box 567" hidden="1">
              <a:extLst>
                <a:ext uri="{63B3BB69-23CF-44E3-9099-C40C66FF867C}">
                  <a14:compatExt spid="_x0000_s2615"/>
                </a:ext>
                <a:ext uri="{FF2B5EF4-FFF2-40B4-BE49-F238E27FC236}">
                  <a16:creationId xmlns:a16="http://schemas.microsoft.com/office/drawing/2014/main" id="{00000000-0008-0000-0100-00003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52</xdr:row>
          <xdr:rowOff>276225</xdr:rowOff>
        </xdr:from>
        <xdr:to>
          <xdr:col>34</xdr:col>
          <xdr:colOff>266700</xdr:colOff>
          <xdr:row>54</xdr:row>
          <xdr:rowOff>0</xdr:rowOff>
        </xdr:to>
        <xdr:sp macro="" textlink="">
          <xdr:nvSpPr>
            <xdr:cNvPr id="2620" name="Check Box 572" hidden="1">
              <a:extLst>
                <a:ext uri="{63B3BB69-23CF-44E3-9099-C40C66FF867C}">
                  <a14:compatExt spid="_x0000_s2620"/>
                </a:ext>
                <a:ext uri="{FF2B5EF4-FFF2-40B4-BE49-F238E27FC236}">
                  <a16:creationId xmlns:a16="http://schemas.microsoft.com/office/drawing/2014/main" id="{00000000-0008-0000-0100-00003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13607</xdr:colOff>
      <xdr:row>167</xdr:row>
      <xdr:rowOff>123823</xdr:rowOff>
    </xdr:from>
    <xdr:to>
      <xdr:col>35</xdr:col>
      <xdr:colOff>421822</xdr:colOff>
      <xdr:row>181</xdr:row>
      <xdr:rowOff>381000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3607" y="30394273"/>
          <a:ext cx="7885340" cy="9382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t>TERMS &amp; CONDITIONS</a:t>
          </a:r>
        </a:p>
        <a:p>
          <a:endParaRPr lang="en-US" sz="1100"/>
        </a:p>
        <a:p>
          <a:r>
            <a:rPr lang="en-US" sz="1100"/>
            <a:t>The DC Sustainable Energy Utility (DCSEU) is a project of the Sustainable Energy Partnership under contract to the Department of Energy &amp; Environment (DOEE). The DCSEU’s Business Energy Rebates program is designed to facilitate the implementation of cost-effective energy efficiency improvements for non-residential (commercial and institutional) customers.  Funds are limited and subject to availability.  Details of this program, including rebate levels, are subject to funding availability and may change without notice.</a:t>
          </a:r>
        </a:p>
        <a:p>
          <a:r>
            <a:rPr lang="en-US" sz="1100"/>
            <a:t>This DCSEU program offers rebates for common commercial and institutional energy efficiency products with documented energy savings including lighting, heating, ventilation, refrigeration, food service, and other measures, which can be found in this application or at http://dcseu.com/for-my-business.  Entities with multiple locations, or divisions of large corporate entities, may not be eligible and should call the DCSEU at 855-MY-DCSEU (855-693-2738) to determine if rebates are available for your company.</a:t>
          </a:r>
        </a:p>
        <a:p>
          <a:endParaRPr lang="en-US" sz="1100" b="1"/>
        </a:p>
        <a:p>
          <a:r>
            <a:rPr lang="en-US" sz="1100" b="1"/>
            <a:t>PROGRAM EFFECTIVE DATES  (10/1/2019-9/30/2020) </a:t>
          </a:r>
        </a:p>
        <a:p>
          <a:r>
            <a:rPr lang="en-US" sz="1100" b="0"/>
            <a:t>DCSEU Business Energy Rebates will be accepted until allotted funds are depleted. The 2020 DCSEU program dates and application submittal requirements are as follows:</a:t>
          </a:r>
        </a:p>
        <a:p>
          <a:r>
            <a:rPr lang="en-US" sz="1100" b="0"/>
            <a:t>• The purchase of materials and the installation, must take place during the 90 day reservation period.</a:t>
          </a:r>
        </a:p>
        <a:p>
          <a:r>
            <a:rPr lang="en-US" sz="1100" b="0"/>
            <a:t>• Customers who purchase materials prior to receiving a pre-approval letter are not guranteed to receive a rebate.</a:t>
          </a:r>
        </a:p>
        <a:p>
          <a:r>
            <a:rPr lang="en-US" sz="1100" b="0"/>
            <a:t>   o Materials purchased 6 months prior to receiving a pre-approval letter are not eligible for this program. </a:t>
          </a:r>
        </a:p>
        <a:p>
          <a:r>
            <a:rPr lang="en-US" sz="1100" b="0"/>
            <a:t>• Once the 90 day reservation is expired, the project will be terminated and funds will no longer be reserved for the previously approved      measures.</a:t>
          </a:r>
        </a:p>
        <a:p>
          <a:endParaRPr lang="en-US" sz="1100" b="1"/>
        </a:p>
        <a:p>
          <a:r>
            <a:rPr lang="en-US" sz="1100" b="1"/>
            <a:t>PROJECT REQUIREMENTS</a:t>
          </a:r>
          <a:endParaRPr lang="en-US" sz="1100" b="0"/>
        </a:p>
        <a:p>
          <a:r>
            <a:rPr lang="en-US" sz="1100" b="0"/>
            <a:t>• Projects must involve a facility improvement that results in a permanent reduction in electrical and or/natural gas energy usage.</a:t>
          </a:r>
        </a:p>
        <a:p>
          <a:r>
            <a:rPr lang="en-US" sz="1100" b="0"/>
            <a:t>• Projects must meet the requirements detailed in DCSEU’s technical specifications, found at http://dcseu.com/for-my-business/efficient-equipment.</a:t>
          </a:r>
        </a:p>
        <a:p>
          <a:r>
            <a:rPr lang="en-US" sz="1100" b="0"/>
            <a:t>• Projects that are NOT eligible for rebates include, but are not limited to, the following:</a:t>
          </a:r>
        </a:p>
        <a:p>
          <a:r>
            <a:rPr lang="en-US" sz="1100" b="0"/>
            <a:t>   o Fuel switching (e.g. electric to gas or gas to electric);</a:t>
          </a:r>
        </a:p>
        <a:p>
          <a:r>
            <a:rPr lang="en-US" sz="1100" b="0"/>
            <a:t>   o Changes in operational and/or maintenance practices or simple control modifications not involving capital expenditure;</a:t>
          </a:r>
        </a:p>
        <a:p>
          <a:r>
            <a:rPr lang="en-US" sz="1100" b="0"/>
            <a:t>   o On-site electricity generation;</a:t>
          </a:r>
        </a:p>
        <a:p>
          <a:r>
            <a:rPr lang="en-US" sz="1100" b="0"/>
            <a:t>   o Projects focused primarily on power-factor improvement;</a:t>
          </a:r>
        </a:p>
        <a:p>
          <a:r>
            <a:rPr lang="en-US" sz="1100" b="0"/>
            <a:t>   o Projects that involve peak-shifting (time of day savings and not kWh savings);</a:t>
          </a:r>
        </a:p>
        <a:p>
          <a:r>
            <a:rPr lang="en-US" sz="1100" b="0"/>
            <a:t>   o Renewable-energy projects.</a:t>
          </a:r>
        </a:p>
        <a:p>
          <a:r>
            <a:rPr lang="en-US" sz="1100" b="0"/>
            <a:t>• Any product installed at a facility must be sustainable and provide 100% of the energy benefits as stated in the application for a period of at least five (5) years or for the life of the product, whichever is less. If the customer ceases to be a delivery-service customer of Pepco Holdings, Inc. and/or Washington Gas Light Co., or removes the products or systems at any time during the five-year period or the life of the product, the customer will be required to return a prorated amount of rebate funds to the DCSEU. Exceptions may apply for customers upgrading to more efficient products at their own expense.</a:t>
          </a:r>
        </a:p>
        <a:p>
          <a:r>
            <a:rPr lang="en-US" sz="1100" b="0"/>
            <a:t>• All products must be new; used or refurbished equipment is NOT eligible for rebates.</a:t>
          </a:r>
        </a:p>
        <a:p>
          <a:r>
            <a:rPr lang="en-US" sz="1100" b="0"/>
            <a:t>• Installations must be completed in accordance with all laws, codes and other requirements applicable under federal, state and local authority.</a:t>
          </a:r>
        </a:p>
        <a:p>
          <a:r>
            <a:rPr lang="en-US" sz="1100" b="0"/>
            <a:t>• Projects must be installed on the municipal utility account listed on the submitted utility bill. </a:t>
          </a:r>
        </a:p>
        <a:p>
          <a:endParaRPr lang="en-US" sz="1100" b="1"/>
        </a:p>
        <a:p>
          <a:r>
            <a:rPr lang="en-US" sz="1100" b="1"/>
            <a:t>PROJECT PRE-APPROVAL AND POST-INSTALLATION DOCUMENTATION</a:t>
          </a:r>
          <a:endParaRPr lang="en-US" sz="1100" b="0"/>
        </a:p>
        <a:p>
          <a:r>
            <a:rPr lang="en-US" sz="1100" b="0"/>
            <a:t>All projects must be submitted to DCSEU for pre-approval.  Incomplete applications may not be processed.</a:t>
          </a:r>
        </a:p>
        <a:p>
          <a:r>
            <a:rPr lang="en-US" sz="1100" b="0"/>
            <a:t>Total incentives are limited per site, per fiscal year.  DCSEU may deny any application that may result in the DCSEU exceeding its program budget.</a:t>
          </a:r>
        </a:p>
        <a:p>
          <a:r>
            <a:rPr lang="en-US" sz="1100" b="0"/>
            <a:t>Rebates can be reserved for 60 calendar days, during which the rebate level is guaranteed —even if the rebate amount changes mid-year or end-of-year.  After 60 days, rebate reservations are subject to termination.</a:t>
          </a:r>
        </a:p>
        <a:p>
          <a:r>
            <a:rPr lang="en-US" sz="1100" b="0"/>
            <a:t>Itemized invoices for qualified products, W-9 for payee and DCSEU issue pre-approval letter need to be submitted within 60 days of project completion.  The location and business name on the invoice must be consistent with the application information.  Projects with a pre-approved rebate reservation must be completed no later than September 30, 2019.  </a:t>
          </a:r>
        </a:p>
        <a:p>
          <a:r>
            <a:rPr lang="en-US" sz="1100" b="0"/>
            <a:t>The DCSEU reserves the right to require additional supporting documentation as deemed necessary by the DCSEU to confirm eligibility and verify savings.  Applicants are encouraged to call DCSEU Customer Support Specialists at 855-MY-DCSEU (855-693-2738) if they have any questions about documentation requirements.</a:t>
          </a:r>
        </a:p>
        <a:p>
          <a:endParaRPr lang="en-US" sz="1100" b="1"/>
        </a:p>
      </xdr:txBody>
    </xdr:sp>
    <xdr:clientData/>
  </xdr:twoCellAnchor>
  <xdr:twoCellAnchor>
    <xdr:from>
      <xdr:col>0</xdr:col>
      <xdr:colOff>0</xdr:colOff>
      <xdr:row>182</xdr:row>
      <xdr:rowOff>47624</xdr:rowOff>
    </xdr:from>
    <xdr:to>
      <xdr:col>36</xdr:col>
      <xdr:colOff>0</xdr:colOff>
      <xdr:row>208</xdr:row>
      <xdr:rowOff>9524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39928799"/>
          <a:ext cx="7905750" cy="789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INSPECTIONS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All parties agree to allow the DCSEU reasonable access to the installed efficiency improvements, related equipment, and to all documents pertaining to the acquisition and installation of the efficiency improvements for a period of five years after receipt of rebate payment by the DCSEU. No payment will be made until the efficiency improvements have been installed, inspected, and verified by a DCSEU representative, or the DCSEU determines that an inspection is not necessary. When an inspection is deemed necessary, a customer signature will be required. The DCSEU reserves the right to reduce or eliminate incentives associated with the project if the proposed improvements have not been installed as specified, are not in use, or do not operate properly.</a:t>
          </a:r>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REBATE PAYMENTS</a:t>
          </a:r>
          <a:endParaRPr lang="en-US">
            <a:effectLst/>
          </a:endParaRPr>
        </a:p>
        <a:p>
          <a:r>
            <a:rPr lang="en-US" sz="1100" b="0">
              <a:solidFill>
                <a:schemeClr val="dk1"/>
              </a:solidFill>
              <a:effectLst/>
              <a:latin typeface="+mn-lt"/>
              <a:ea typeface="+mn-ea"/>
              <a:cs typeface="+mn-cs"/>
            </a:rPr>
            <a:t>The calculated rebate as approved by DCSEU will not exceed 100% of the qualified product purchase price. To confirm the maximum rebate for any incentivized product, please refer to the most recent Business Energy Rebate Application. Customer is responsible for all costs associated with sales tax, installation, and disposal/recycling. </a:t>
          </a:r>
          <a:endParaRPr lang="en-US">
            <a:effectLst/>
          </a:endParaRPr>
        </a:p>
        <a:p>
          <a:r>
            <a:rPr lang="en-US" sz="1100" b="0">
              <a:solidFill>
                <a:schemeClr val="dk1"/>
              </a:solidFill>
              <a:effectLst/>
              <a:latin typeface="+mn-lt"/>
              <a:ea typeface="+mn-ea"/>
              <a:cs typeface="+mn-cs"/>
            </a:rPr>
            <a:t>Products must be purchased, installed, and inspected before payment will be issued.  Allow 60 days for delivery of rebate from the date of a completed site inspection by the DCSEU.  Submitting an application with incomplete or missing information will delay check processing and delivery.  Providing false information or altered documents will lead to cancellation of this and future rebate applications, as well as the requirement to return any and all rebates issued.</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COSTS AND TAXES</a:t>
          </a:r>
          <a:endParaRPr lang="en-US">
            <a:effectLst/>
          </a:endParaRPr>
        </a:p>
        <a:p>
          <a:r>
            <a:rPr lang="en-US" sz="1100" b="0">
              <a:solidFill>
                <a:schemeClr val="dk1"/>
              </a:solidFill>
              <a:effectLst/>
              <a:latin typeface="+mn-lt"/>
              <a:ea typeface="+mn-ea"/>
              <a:cs typeface="+mn-cs"/>
            </a:rPr>
            <a:t>The Customer understands that the value of the installation costs covered by the DCSEU rebate may be considered by the Internal Revenue Service and other governmental authorities to be taxable income. The Customer therefore agrees to be responsible for paying any taxes or other governmental assessments that result from this agreement.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DISCLAIMER</a:t>
          </a:r>
          <a:endParaRPr lang="en-US">
            <a:effectLst/>
          </a:endParaRPr>
        </a:p>
        <a:p>
          <a:r>
            <a:rPr lang="en-US" sz="1100" b="0">
              <a:solidFill>
                <a:schemeClr val="dk1"/>
              </a:solidFill>
              <a:effectLst/>
              <a:latin typeface="+mn-lt"/>
              <a:ea typeface="+mn-ea"/>
              <a:cs typeface="+mn-cs"/>
            </a:rPr>
            <a:t>The DCSEU does not warrant the performance of equipment installed as part of any efficiency improvements.  The DCSEU disclaims all warranties, whether expressed or implied, including any implied warranty of merchantability or of fitness for a particular purpose, that the design, engineering or construction of the facility, the equipment for any efficiency improvements, or the installation thereof, complies with any specifications, laws, ordinances, regulations, codes, or industry standards. The DCSEU is not responsible for the proper disposal/recycling of any waste generated as a result of the project. No particular manufacturers, products, or system designs are endorsed through this program.</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CAPACITY CREDITS / ENVIRONMENTAL CREDITS</a:t>
          </a:r>
          <a:endParaRPr lang="en-US">
            <a:effectLst/>
          </a:endParaRPr>
        </a:p>
        <a:p>
          <a:r>
            <a:rPr lang="en-US" sz="1100" b="0">
              <a:solidFill>
                <a:schemeClr val="dk1"/>
              </a:solidFill>
              <a:effectLst/>
              <a:latin typeface="+mn-lt"/>
              <a:ea typeface="+mn-ea"/>
              <a:cs typeface="+mn-cs"/>
            </a:rPr>
            <a:t>In accepting these terms and conditions, the Customer agrees that the DCSEU holds the sole rights to any electric system capacity credits and / or environmental credits associated with the energy efficiency measures for which incentives have been received. These credits will be used for the benefit of District of Columbia ratepayers.</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7</xdr:row>
      <xdr:rowOff>19050</xdr:rowOff>
    </xdr:from>
    <xdr:to>
      <xdr:col>0</xdr:col>
      <xdr:colOff>1066800</xdr:colOff>
      <xdr:row>27</xdr:row>
      <xdr:rowOff>0</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spect="1"/>
        </xdr:cNvSpPr>
      </xdr:nvSpPr>
      <xdr:spPr>
        <a:xfrm>
          <a:off x="142875" y="1323975"/>
          <a:ext cx="923925" cy="5133975"/>
        </a:xfrm>
        <a:prstGeom prst="rect">
          <a:avLst/>
        </a:prstGeom>
        <a:noFill/>
        <a:ln>
          <a:noFill/>
        </a:ln>
        <a:effectLst/>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marL="0" marR="0">
            <a:lnSpc>
              <a:spcPct val="120000"/>
            </a:lnSpc>
            <a:spcBef>
              <a:spcPts val="0"/>
            </a:spcBef>
            <a:spcAft>
              <a:spcPts val="450"/>
            </a:spcAft>
          </a:pP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80 M Street SE,  Suite 310, </a:t>
          </a:r>
          <a:b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b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Washington, DC 20003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W</a:t>
          </a:r>
          <a:r>
            <a:rPr lang="en-US" sz="800">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www.dcseu.com  </a:t>
          </a:r>
          <a:b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b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P</a:t>
          </a:r>
          <a:r>
            <a:rPr lang="en-US" sz="800" spc="15">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202-479-2222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Toll-free </a:t>
          </a:r>
          <a:b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b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855-MY-DCSEU/ 855-693-2738 </a:t>
          </a:r>
          <a:endParaRPr lang="en-US" sz="1200">
            <a:solidFill>
              <a:srgbClr val="000000"/>
            </a:solidFill>
            <a:effectLst/>
            <a:latin typeface="MinionPro-Regular"/>
            <a:ea typeface="MS Mincho" panose="02020609040205080304" pitchFamily="49" charset="-128"/>
            <a:cs typeface="MinionPro-Regular"/>
          </a:endParaRPr>
        </a:p>
        <a:p>
          <a:pPr marL="0" marR="0">
            <a:lnSpc>
              <a:spcPct val="120000"/>
            </a:lnSpc>
            <a:spcBef>
              <a:spcPts val="0"/>
            </a:spcBef>
            <a:spcAft>
              <a:spcPts val="450"/>
            </a:spcAft>
          </a:pPr>
          <a:r>
            <a:rPr lang="en-US" sz="800" spc="15">
              <a:solidFill>
                <a:srgbClr val="53B0CB"/>
              </a:solidFill>
              <a:effectLst/>
              <a:latin typeface="MuseoSans-500" panose="02000000000000000000" pitchFamily="50" charset="0"/>
              <a:ea typeface="MS Mincho" panose="02020609040205080304" pitchFamily="49" charset="-128"/>
              <a:cs typeface="MuseoSans-500" panose="02000000000000000000" pitchFamily="50" charset="0"/>
            </a:rPr>
            <a:t>F</a:t>
          </a:r>
          <a:r>
            <a:rPr lang="en-US" sz="800" spc="15">
              <a:solidFill>
                <a:srgbClr val="000000"/>
              </a:solidFill>
              <a:effectLst/>
              <a:latin typeface="MuseoSans-500" panose="02000000000000000000" pitchFamily="50" charset="0"/>
              <a:ea typeface="MS Mincho" panose="02020609040205080304" pitchFamily="49" charset="-128"/>
              <a:cs typeface="MuseoSans-500" panose="02000000000000000000" pitchFamily="50" charset="0"/>
            </a:rPr>
            <a:t> </a:t>
          </a:r>
          <a:r>
            <a:rPr lang="en-US" sz="800" spc="15">
              <a:solidFill>
                <a:srgbClr val="6D6E70"/>
              </a:solidFill>
              <a:effectLst/>
              <a:latin typeface="MuseoSans-500" panose="02000000000000000000" pitchFamily="50" charset="0"/>
              <a:ea typeface="MS Mincho" panose="02020609040205080304" pitchFamily="49" charset="-128"/>
              <a:cs typeface="MuseoSans-500" panose="02000000000000000000" pitchFamily="50" charset="0"/>
            </a:rPr>
            <a:t>202-450-1552</a:t>
          </a:r>
          <a:endParaRPr lang="en-US" sz="1200">
            <a:solidFill>
              <a:srgbClr val="000000"/>
            </a:solidFill>
            <a:effectLst/>
            <a:latin typeface="MinionPro-Regular"/>
            <a:ea typeface="MS Mincho" panose="02020609040205080304" pitchFamily="49" charset="-128"/>
            <a:cs typeface="MinionPro-Regular"/>
          </a:endParaRPr>
        </a:p>
        <a:p>
          <a:pPr marL="0" marR="0">
            <a:lnSpc>
              <a:spcPct val="116000"/>
            </a:lnSpc>
            <a:spcBef>
              <a:spcPts val="0"/>
            </a:spcBef>
            <a:spcAft>
              <a:spcPts val="1350"/>
            </a:spcAft>
          </a:pPr>
          <a:r>
            <a:rPr lang="en-US" sz="1000">
              <a:solidFill>
                <a:srgbClr val="272727"/>
              </a:solidFill>
              <a:effectLst/>
              <a:latin typeface="Museo Sans 100" panose="02000000000000000000" pitchFamily="50" charset="0"/>
              <a:ea typeface="MS Mincho" panose="02020609040205080304" pitchFamily="49" charset="-128"/>
              <a:cs typeface="Times New Roman" panose="02020603050405020304" pitchFamily="18" charset="0"/>
            </a:rPr>
            <a:t> </a:t>
          </a:r>
        </a:p>
      </xdr:txBody>
    </xdr:sp>
    <xdr:clientData/>
  </xdr:twoCellAnchor>
  <xdr:twoCellAnchor editAs="oneCell">
    <xdr:from>
      <xdr:col>0</xdr:col>
      <xdr:colOff>0</xdr:colOff>
      <xdr:row>0</xdr:row>
      <xdr:rowOff>42334</xdr:rowOff>
    </xdr:from>
    <xdr:to>
      <xdr:col>3</xdr:col>
      <xdr:colOff>248093</xdr:colOff>
      <xdr:row>4</xdr:row>
      <xdr:rowOff>175376</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2334"/>
          <a:ext cx="4017612" cy="847417"/>
        </a:xfrm>
        <a:prstGeom prst="rect">
          <a:avLst/>
        </a:prstGeom>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twoCellAnchor editAs="oneCell">
    <xdr:from>
      <xdr:col>0</xdr:col>
      <xdr:colOff>52917</xdr:colOff>
      <xdr:row>31</xdr:row>
      <xdr:rowOff>31750</xdr:rowOff>
    </xdr:from>
    <xdr:to>
      <xdr:col>1</xdr:col>
      <xdr:colOff>1046142</xdr:colOff>
      <xdr:row>33</xdr:row>
      <xdr:rowOff>117263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917" y="7440083"/>
          <a:ext cx="2083308" cy="487680"/>
        </a:xfrm>
        <a:prstGeom prst="rect">
          <a:avLst/>
        </a:prstGeom>
      </xdr:spPr>
    </xdr:pic>
    <xdr:clientData/>
  </xdr:twoCellAnchor>
  <xdr:twoCellAnchor>
    <xdr:from>
      <xdr:col>16</xdr:col>
      <xdr:colOff>133349</xdr:colOff>
      <xdr:row>21</xdr:row>
      <xdr:rowOff>57150</xdr:rowOff>
    </xdr:from>
    <xdr:to>
      <xdr:col>33</xdr:col>
      <xdr:colOff>95249</xdr:colOff>
      <xdr:row>22</xdr:row>
      <xdr:rowOff>647700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486649" y="4714875"/>
          <a:ext cx="23907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4</xdr:row>
      <xdr:rowOff>13519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67100" cy="737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perations%20&amp;%20Implementation/PMO/BER/BER%20Applications/BER%20Form%20-%20Lighting%2011.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perations%20&amp;%20Implementation/PMO/BER/BER%20Applications/FY18/dcseu-business-rebates-application-lighting%20corrected%2020171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Pre-approval Application"/>
      <sheetName val="Pre-approval Letter"/>
      <sheetName val="Inspection Form"/>
      <sheetName val="background information"/>
      <sheetName val="Data Validation"/>
      <sheetName val="Savings Panel"/>
      <sheetName val="Termination Letter_Placeholder"/>
    </sheetNames>
    <sheetDataSet>
      <sheetData sheetId="0"/>
      <sheetData sheetId="1"/>
      <sheetData sheetId="2"/>
      <sheetData sheetId="3"/>
      <sheetData sheetId="4"/>
      <sheetData sheetId="5">
        <row r="1">
          <cell r="A1" t="str">
            <v>Yes - Installation site is greater than 200,000 sq ft.</v>
          </cell>
          <cell r="B1" t="str">
            <v xml:space="preserve">Contractor </v>
          </cell>
          <cell r="C1" t="str">
            <v>Basement</v>
          </cell>
        </row>
        <row r="2">
          <cell r="A2" t="str">
            <v>No -  Installation site is less than 200,000 sq ft.</v>
          </cell>
          <cell r="B2" t="str">
            <v xml:space="preserve">Manufacturer </v>
          </cell>
          <cell r="C2" t="str">
            <v>Bathroom</v>
          </cell>
        </row>
        <row r="3">
          <cell r="B3" t="str">
            <v>Property Manager</v>
          </cell>
          <cell r="C3" t="str">
            <v>Bedroom</v>
          </cell>
        </row>
        <row r="4">
          <cell r="B4" t="str">
            <v>Vendor</v>
          </cell>
          <cell r="C4" t="str">
            <v>Common Area</v>
          </cell>
        </row>
        <row r="5">
          <cell r="C5" t="str">
            <v>Dining Room</v>
          </cell>
        </row>
        <row r="6">
          <cell r="C6" t="str">
            <v>Exterior</v>
          </cell>
        </row>
        <row r="7">
          <cell r="C7" t="str">
            <v>Hall/Stair</v>
          </cell>
        </row>
        <row r="8">
          <cell r="C8" t="str">
            <v>Kitchen</v>
          </cell>
        </row>
        <row r="9">
          <cell r="C9" t="str">
            <v>Living Room</v>
          </cell>
        </row>
        <row r="10">
          <cell r="C10" t="str">
            <v>Mechanical Room</v>
          </cell>
        </row>
        <row r="11">
          <cell r="C11" t="str">
            <v>Office</v>
          </cell>
        </row>
        <row r="12">
          <cell r="C12" t="str">
            <v>Parking Lot</v>
          </cell>
        </row>
        <row r="13">
          <cell r="C13" t="str">
            <v>Porch</v>
          </cell>
        </row>
        <row r="14">
          <cell r="C14" t="str">
            <v>Other</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Pre-approval Application"/>
      <sheetName val="Pre-approval Letter"/>
      <sheetName val="Inspection Form"/>
      <sheetName val="background information"/>
    </sheetNames>
    <sheetDataSet>
      <sheetData sheetId="0"/>
      <sheetData sheetId="1">
        <row r="55">
          <cell r="AI55"/>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7:F74" totalsRowShown="0" headerRowDxfId="28" dataDxfId="27">
  <tableColumns count="6">
    <tableColumn id="8" xr3:uid="{00000000-0010-0000-0000-000008000000}" name="Code" dataDxfId="26">
      <calculatedColumnFormula>IFERROR(INDIRECT("'Pre-approval Application'!A"&amp;SMALL('Pre-approval Application'!$AL:$AL,ROW()-35)),"")</calculatedColumnFormula>
    </tableColumn>
    <tableColumn id="1" xr3:uid="{00000000-0010-0000-0000-000001000000}" name="Manufacturer" dataDxfId="25">
      <calculatedColumnFormula>IFERROR(INDIRECT("'Pre-approval Application'!D"&amp;SMALL('Pre-approval Application'!$AL:$AL,ROW()-35)),"")</calculatedColumnFormula>
    </tableColumn>
    <tableColumn id="7" xr3:uid="{00000000-0010-0000-0000-000007000000}" name="Model Number" dataDxfId="24">
      <calculatedColumnFormula>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calculatedColumnFormula>
    </tableColumn>
    <tableColumn id="2" xr3:uid="{00000000-0010-0000-0000-000002000000}" name="Location of Installation" dataDxfId="23">
      <calculatedColumnFormula>IF(LEFT(Table2[[#This Row],[Code]],2)="FS",IFERROR(INDIRECT("'Pre-approval Application'!AA"&amp;SMALL('Pre-approval Application'!$AL:$AL,ROW()-35)),""),IFERROR(INDIRECT("'Pre-approval Application'!Y"&amp;SMALL('Pre-approval Application'!$AL:$AL,ROW()-35)),""))</calculatedColumnFormula>
    </tableColumn>
    <tableColumn id="3" xr3:uid="{00000000-0010-0000-0000-000003000000}" name="QTY" dataDxfId="22">
      <calculatedColumnFormula>IFERROR(INDIRECT("'Pre-approval Application'!AG"&amp;SMALL('Pre-approval Application'!$AL:$AL,ROW()-35)),"")</calculatedColumnFormula>
    </tableColumn>
    <tableColumn id="4" xr3:uid="{00000000-0010-0000-0000-000004000000}" name="Rebate" dataDxfId="21">
      <calculatedColumnFormula>IFERROR(INDIRECT("'Pre-approval Application'!AI"&amp;SMALL('Pre-approval Application'!$AL:$AL,ROW()-35)),"")</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6:G29" totalsRowShown="0" headerRowDxfId="18" dataDxfId="17">
  <tableColumns count="7">
    <tableColumn id="1" xr3:uid="{00000000-0010-0000-0100-000001000000}" name="Code" dataDxfId="16">
      <calculatedColumnFormula>IFERROR(INDIRECT("'Pre-approval Application'!$A"&amp;SMALL('Pre-approval Application'!$AL:AL,ROW()-6)),"")</calculatedColumnFormula>
    </tableColumn>
    <tableColumn id="7" xr3:uid="{00000000-0010-0000-0100-000007000000}" name="Measure Type" dataDxfId="15">
      <calculatedColumnFormula>IFERROR(INDEX('background information'!$C$12:$C$158,MATCH(INDIRECT("'Pre-approval Application'!A"&amp;SMALL('Pre-approval Application'!$AL:$AL,ROW()-6)),'background information'!$B$12:$B$158,0),1),"")</calculatedColumnFormula>
    </tableColumn>
    <tableColumn id="2" xr3:uid="{00000000-0010-0000-0100-000002000000}" name="Measure Description" dataDxfId="14">
      <calculatedColumnFormula>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calculatedColumnFormula>
    </tableColumn>
    <tableColumn id="11" xr3:uid="{00000000-0010-0000-0100-00000B000000}" name="Location" dataDxfId="13">
      <calculatedColumnFormula>IF(LEFT(Table14[[#This Row],[Code]],2)="FS",IFERROR(INDIRECT("'Pre-approval Application'!AA"&amp;SMALL('Pre-approval Application'!$AL:$AL,ROW()-6)),""),IFERROR(INDIRECT("'Pre-approval Application'!Y"&amp;SMALL('Pre-approval Application'!$AL:$AL,ROW()-6)),""))</calculatedColumnFormula>
    </tableColumn>
    <tableColumn id="9" xr3:uid="{00000000-0010-0000-0100-000009000000}" name="Qty" dataDxfId="12">
      <calculatedColumnFormula>IFERROR(INDIRECT("'Pre-approval Application'!AG"&amp;SMALL('Pre-approval Application'!$AL:$AL,ROW()-6)),"")</calculatedColumnFormula>
    </tableColumn>
    <tableColumn id="3" xr3:uid="{00000000-0010-0000-0100-000003000000}" name="Pass" dataDxfId="11"/>
    <tableColumn id="4" xr3:uid="{00000000-0010-0000-0100-000004000000}" name="Fail" dataDxfId="1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45" displayName="Table245" ref="A17:E29" totalsRowShown="0" headerRowDxfId="6" dataDxfId="5">
  <tableColumns count="5">
    <tableColumn id="1" xr3:uid="{00000000-0010-0000-0200-000001000000}" name="Product Manufacturer &amp; Model" dataDxfId="4">
      <calculatedColumnFormula>IFERROR(IF(OR(LEFT(Table245[[#This Row],[Code]],3)="REF",LEFT(Table245[[#This Row],[Code]],3)="RFC"),"",T(INDIRECT("'Pre-approval Application'!D"&amp;SMALL('Pre-approval Application'!$AS:$AS,ROW()-17)))),"")</calculatedColumnFormula>
    </tableColumn>
    <tableColumn id="2" xr3:uid="{00000000-0010-0000-0200-000002000000}" name="Approved" dataDxfId="3">
      <calculatedColumnFormula>IFERROR(IF(INDIRECT("'Pre-approval Application'!AK"&amp;SMALL('Pre-approval Application'!$AS:$AS,ROW()-17)),"Yes","No"),"")</calculatedColumnFormula>
    </tableColumn>
    <tableColumn id="3" xr3:uid="{00000000-0010-0000-0200-000003000000}" name="Code" dataDxfId="2">
      <calculatedColumnFormula>IFERROR(INDIRECT("'Pre-approval Application'!A"&amp;SMALL('Pre-approval Application'!$AS:$AS,ROW()-17)),"")</calculatedColumnFormula>
    </tableColumn>
    <tableColumn id="4" xr3:uid="{00000000-0010-0000-0200-000004000000}" name="Rebate" dataDxfId="1">
      <calculatedColumnFormula>IFERROR(INDIRECT("'Pre-approval Application'!AI"&amp;SMALL('Pre-approval Application'!$AS:$AS,ROW()-17)),"")</calculatedColumnFormula>
    </tableColumn>
    <tableColumn id="5" xr3:uid="{00000000-0010-0000-0200-000005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7" Type="http://schemas.openxmlformats.org/officeDocument/2006/relationships/ctrlProp" Target="../ctrlProps/ctrlProp2.xml"/><Relationship Id="rId2" Type="http://schemas.openxmlformats.org/officeDocument/2006/relationships/hyperlink" Target="https://www.irs.gov/pub/irs-pdf/fw9.pdf" TargetMode="External"/><Relationship Id="rId16" Type="http://schemas.openxmlformats.org/officeDocument/2006/relationships/ctrlProp" Target="../ctrlProps/ctrlProp11.xml"/><Relationship Id="rId29" Type="http://schemas.openxmlformats.org/officeDocument/2006/relationships/ctrlProp" Target="../ctrlProps/ctrlProp24.xml"/><Relationship Id="rId1" Type="http://schemas.openxmlformats.org/officeDocument/2006/relationships/hyperlink" Target="https://www.energystar.gov/products/commercial_food_service_equipment"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8" Type="http://schemas.openxmlformats.org/officeDocument/2006/relationships/ctrlProp" Target="../ctrlProps/ctrlProp3.xml"/><Relationship Id="rId3" Type="http://schemas.openxmlformats.org/officeDocument/2006/relationships/printerSettings" Target="../printerSettings/printerSettings2.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0" Type="http://schemas.openxmlformats.org/officeDocument/2006/relationships/ctrlProp" Target="../ctrlProps/ctrlProp15.xml"/><Relationship Id="rId41"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P1:AE16"/>
  <sheetViews>
    <sheetView showGridLines="0" view="pageLayout" zoomScaleNormal="100" zoomScaleSheetLayoutView="100" workbookViewId="0">
      <selection activeCell="AE23" sqref="AE23"/>
    </sheetView>
  </sheetViews>
  <sheetFormatPr defaultRowHeight="15" x14ac:dyDescent="0.25"/>
  <cols>
    <col min="1" max="1" width="3.7109375" customWidth="1"/>
  </cols>
  <sheetData>
    <row r="1" spans="16:31" ht="12" customHeight="1" x14ac:dyDescent="0.25"/>
    <row r="6" spans="16:31" x14ac:dyDescent="0.25">
      <c r="P6" s="412"/>
      <c r="Q6" s="412"/>
      <c r="R6" s="412"/>
      <c r="S6" s="412"/>
      <c r="T6" s="412"/>
      <c r="U6" s="412"/>
      <c r="V6" s="412"/>
      <c r="W6" s="412"/>
      <c r="X6" s="412"/>
      <c r="Y6" s="412"/>
      <c r="Z6" s="412"/>
      <c r="AA6" s="412"/>
      <c r="AB6" s="412"/>
      <c r="AC6" s="412"/>
      <c r="AD6" s="412"/>
      <c r="AE6" s="412"/>
    </row>
    <row r="7" spans="16:31" x14ac:dyDescent="0.25">
      <c r="P7" s="412"/>
      <c r="Q7" s="412"/>
      <c r="R7" s="412"/>
      <c r="S7" s="412"/>
      <c r="T7" s="412"/>
      <c r="U7" s="412"/>
      <c r="V7" s="412"/>
      <c r="W7" s="412"/>
      <c r="X7" s="412"/>
      <c r="Y7" s="412"/>
      <c r="Z7" s="412"/>
      <c r="AA7" s="412"/>
      <c r="AB7" s="412"/>
      <c r="AC7" s="412"/>
      <c r="AD7" s="412"/>
      <c r="AE7" s="412"/>
    </row>
    <row r="8" spans="16:31" x14ac:dyDescent="0.25">
      <c r="P8" s="412"/>
      <c r="Q8" s="412"/>
      <c r="R8" s="412"/>
      <c r="S8" s="412"/>
      <c r="T8" s="412"/>
      <c r="U8" s="412"/>
      <c r="V8" s="412"/>
      <c r="W8" s="412"/>
      <c r="X8" s="412"/>
      <c r="Y8" s="412"/>
      <c r="Z8" s="412"/>
      <c r="AA8" s="412"/>
      <c r="AB8" s="412"/>
      <c r="AC8" s="412"/>
      <c r="AD8" s="412"/>
      <c r="AE8" s="412"/>
    </row>
    <row r="9" spans="16:31" x14ac:dyDescent="0.25">
      <c r="P9" s="412"/>
      <c r="Q9" s="412"/>
      <c r="R9" s="412"/>
      <c r="S9" s="412"/>
      <c r="T9" s="412"/>
      <c r="U9" s="412"/>
      <c r="V9" s="412"/>
      <c r="W9" s="412"/>
      <c r="X9" s="412"/>
      <c r="Y9" s="412"/>
      <c r="Z9" s="412"/>
      <c r="AA9" s="412"/>
      <c r="AB9" s="412"/>
      <c r="AC9" s="412"/>
      <c r="AD9" s="412"/>
      <c r="AE9" s="412"/>
    </row>
    <row r="10" spans="16:31" x14ac:dyDescent="0.25">
      <c r="P10" s="412"/>
      <c r="Q10" s="412"/>
      <c r="R10" s="412"/>
      <c r="S10" s="412"/>
      <c r="T10" s="412"/>
      <c r="U10" s="412"/>
      <c r="V10" s="412"/>
      <c r="W10" s="412"/>
      <c r="X10" s="412"/>
      <c r="Y10" s="412"/>
      <c r="Z10" s="412"/>
      <c r="AA10" s="412"/>
      <c r="AB10" s="412"/>
      <c r="AC10" s="412"/>
      <c r="AD10" s="412"/>
      <c r="AE10" s="412"/>
    </row>
    <row r="11" spans="16:31" x14ac:dyDescent="0.25">
      <c r="P11" s="412"/>
      <c r="Q11" s="412"/>
      <c r="R11" s="412"/>
      <c r="S11" s="412"/>
      <c r="T11" s="412"/>
      <c r="U11" s="412"/>
      <c r="V11" s="412"/>
      <c r="W11" s="412"/>
      <c r="X11" s="412"/>
      <c r="Y11" s="412"/>
      <c r="Z11" s="412"/>
      <c r="AA11" s="412"/>
      <c r="AB11" s="412"/>
      <c r="AC11" s="412"/>
      <c r="AD11" s="412"/>
      <c r="AE11" s="412"/>
    </row>
    <row r="12" spans="16:31" x14ac:dyDescent="0.25">
      <c r="P12" s="496"/>
      <c r="Q12" s="496"/>
      <c r="R12" s="496"/>
      <c r="S12" s="496"/>
      <c r="T12" s="496"/>
      <c r="U12" s="496"/>
      <c r="V12" s="496"/>
      <c r="W12" s="496"/>
      <c r="X12" s="496"/>
      <c r="Y12" s="496"/>
      <c r="Z12" s="496"/>
      <c r="AA12" s="496"/>
      <c r="AB12" s="496"/>
      <c r="AC12" s="496"/>
      <c r="AD12" s="496"/>
      <c r="AE12" s="496"/>
    </row>
    <row r="13" spans="16:31" x14ac:dyDescent="0.25">
      <c r="P13" s="496"/>
      <c r="Q13" s="496"/>
      <c r="R13" s="496"/>
      <c r="S13" s="496"/>
      <c r="T13" s="496"/>
      <c r="U13" s="496"/>
      <c r="V13" s="496"/>
      <c r="W13" s="496"/>
      <c r="X13" s="496"/>
      <c r="Y13" s="496"/>
      <c r="Z13" s="496"/>
      <c r="AA13" s="496"/>
      <c r="AB13" s="496"/>
      <c r="AC13" s="496"/>
      <c r="AD13" s="496"/>
      <c r="AE13" s="496"/>
    </row>
    <row r="14" spans="16:31" x14ac:dyDescent="0.25">
      <c r="P14" s="59"/>
    </row>
    <row r="15" spans="16:31" x14ac:dyDescent="0.25">
      <c r="P15" s="412"/>
    </row>
    <row r="16" spans="16:31" x14ac:dyDescent="0.25">
      <c r="P16" s="412"/>
    </row>
  </sheetData>
  <sheetProtection algorithmName="SHA-512" hashValue="WkGjhMMJAmUFP786upfciiYw7IuKq1TN4x72zg8qXmRQn6eQ67os/qqSgHNu/5HKYPw7DbPJP3rPl3m0TgxqyQ==" saltValue="Roa9a1LEio6hpL2+ossSTw==" spinCount="100000" sheet="1" objects="1" scenarios="1" selectLockedCells="1" selectUnlockedCells="1"/>
  <mergeCells count="1">
    <mergeCell ref="P12:AE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XEY610"/>
  <sheetViews>
    <sheetView showGridLines="0" tabSelected="1" showRuler="0" view="pageLayout" topLeftCell="A2" zoomScaleNormal="100" zoomScaleSheetLayoutView="100" workbookViewId="0">
      <selection activeCell="A16" sqref="A16:R16"/>
    </sheetView>
  </sheetViews>
  <sheetFormatPr defaultColWidth="0" defaultRowHeight="14.25" zeroHeight="1" x14ac:dyDescent="0.2"/>
  <cols>
    <col min="1" max="19" width="3" style="57" customWidth="1"/>
    <col min="20" max="20" width="3.28515625" style="58" customWidth="1"/>
    <col min="21" max="34" width="3" style="57" customWidth="1"/>
    <col min="35" max="35" width="9.85546875" style="57" customWidth="1"/>
    <col min="36" max="36" width="6.42578125" style="57" customWidth="1"/>
    <col min="37" max="44" width="11.7109375" style="79" hidden="1"/>
    <col min="45" max="45" width="5.140625" style="211" hidden="1"/>
    <col min="46" max="46" width="5.85546875" style="275" hidden="1"/>
    <col min="47" max="47" width="5.85546875" style="141" hidden="1"/>
    <col min="48" max="48" width="5.85546875" style="57" hidden="1"/>
    <col min="49" max="49" width="5" style="57" hidden="1"/>
    <col min="50" max="50" width="4.85546875" style="57" hidden="1"/>
    <col min="51" max="51" width="4.85546875" style="105" hidden="1"/>
    <col min="52" max="52" width="7.42578125" style="57" hidden="1"/>
    <col min="53" max="53" width="0.140625" style="57" hidden="1"/>
    <col min="54" max="54" width="7.42578125" style="105" hidden="1"/>
    <col min="55" max="55" width="7.42578125" style="57" hidden="1"/>
    <col min="56" max="56" width="7.42578125" style="105" hidden="1"/>
    <col min="57" max="58" width="7.42578125" style="57" hidden="1"/>
    <col min="59" max="59" width="7.28515625" style="57" hidden="1"/>
    <col min="60" max="60" width="3.85546875" style="105" hidden="1"/>
    <col min="61" max="61" width="4.7109375" style="238" hidden="1"/>
    <col min="62" max="62" width="7.7109375" style="247" hidden="1"/>
    <col min="63" max="63" width="7.28515625" style="271" hidden="1"/>
    <col min="64" max="64" width="11.140625" style="263" hidden="1"/>
    <col min="65" max="65" width="5.5703125" style="57" hidden="1"/>
    <col min="66" max="75" width="5.85546875" style="57" hidden="1"/>
    <col min="76" max="76" width="3.85546875" style="57" hidden="1"/>
    <col min="77" max="77" width="2.85546875" style="57" hidden="1"/>
    <col min="78" max="331" width="1.28515625" style="57" hidden="1"/>
    <col min="332" max="16377" width="2" style="57" hidden="1"/>
    <col min="16378" max="16378" width="9.140625" style="57" hidden="1"/>
    <col min="16379" max="16379" width="3.42578125" style="57" hidden="1"/>
    <col min="16380" max="16384" width="2" style="57" hidden="1"/>
  </cols>
  <sheetData>
    <row r="1" spans="1:65" s="1" customFormat="1" ht="14.25" customHeight="1" x14ac:dyDescent="0.35">
      <c r="A1" s="3"/>
      <c r="B1" s="3"/>
      <c r="C1" s="3"/>
      <c r="D1" s="3"/>
      <c r="E1" s="3"/>
      <c r="F1" s="3"/>
      <c r="G1" s="3"/>
      <c r="H1" s="3"/>
      <c r="I1" s="3"/>
      <c r="J1" s="3"/>
      <c r="K1" s="3"/>
      <c r="L1" s="3"/>
      <c r="M1" s="3"/>
      <c r="N1" s="3"/>
      <c r="O1" s="3"/>
      <c r="P1" s="3"/>
      <c r="Q1" s="3"/>
      <c r="R1" s="3"/>
      <c r="T1" s="316"/>
      <c r="U1" s="80"/>
      <c r="V1" s="80"/>
      <c r="W1" s="80"/>
      <c r="X1" s="80"/>
      <c r="Y1" s="80"/>
      <c r="Z1" s="80"/>
      <c r="AA1" s="80"/>
      <c r="AB1" s="80"/>
      <c r="AC1" s="80"/>
      <c r="AD1" s="80"/>
      <c r="AE1" s="80"/>
      <c r="AF1" s="80"/>
      <c r="AG1" s="80"/>
      <c r="AH1" s="80"/>
      <c r="AI1" s="80"/>
      <c r="AJ1" s="80"/>
      <c r="AK1" s="22"/>
      <c r="AL1" s="22"/>
      <c r="AM1" s="3"/>
      <c r="AN1" s="3"/>
      <c r="AO1" s="3"/>
      <c r="AP1" s="3"/>
      <c r="AQ1" s="317"/>
      <c r="AR1" s="3"/>
      <c r="AS1" s="3"/>
      <c r="AT1" s="418" t="s">
        <v>480</v>
      </c>
      <c r="AU1" s="182" t="s">
        <v>481</v>
      </c>
      <c r="AV1" s="162"/>
      <c r="AZ1" s="176"/>
      <c r="BC1" s="176"/>
      <c r="BE1" s="176"/>
      <c r="BI1" s="176"/>
      <c r="BJ1" s="231"/>
      <c r="BK1" s="239"/>
      <c r="BL1" s="264"/>
      <c r="BM1" s="256"/>
    </row>
    <row r="2" spans="1:65" s="1" customFormat="1" ht="9" customHeight="1" x14ac:dyDescent="0.35">
      <c r="A2" s="3"/>
      <c r="B2" s="3"/>
      <c r="C2" s="3"/>
      <c r="D2" s="3"/>
      <c r="E2" s="3"/>
      <c r="F2" s="3"/>
      <c r="G2" s="3"/>
      <c r="H2" s="3"/>
      <c r="I2" s="3"/>
      <c r="J2" s="3"/>
      <c r="K2" s="3"/>
      <c r="L2" s="3"/>
      <c r="M2" s="3"/>
      <c r="N2" s="3"/>
      <c r="O2" s="3"/>
      <c r="P2" s="3"/>
      <c r="Q2" s="3"/>
      <c r="R2" s="3"/>
      <c r="T2" s="316"/>
      <c r="U2" s="80"/>
      <c r="V2" s="80"/>
      <c r="W2" s="80"/>
      <c r="X2" s="80"/>
      <c r="Y2" s="80"/>
      <c r="Z2" s="80"/>
      <c r="AA2" s="80"/>
      <c r="AB2" s="80"/>
      <c r="AC2" s="80"/>
      <c r="AD2" s="80"/>
      <c r="AE2" s="80"/>
      <c r="AF2" s="80"/>
      <c r="AG2" s="80"/>
      <c r="AH2" s="80"/>
      <c r="AI2" s="80"/>
      <c r="AJ2" s="80"/>
      <c r="AK2" s="22"/>
      <c r="AL2" s="22"/>
      <c r="AM2" s="3"/>
      <c r="AN2" s="3"/>
      <c r="AO2" s="3"/>
      <c r="AP2" s="3"/>
      <c r="AQ2" s="317"/>
      <c r="AR2" s="3"/>
      <c r="AS2" s="3"/>
      <c r="AT2" s="200"/>
      <c r="AU2" s="182"/>
      <c r="AV2" s="162"/>
      <c r="AZ2" s="176"/>
      <c r="BC2" s="176"/>
      <c r="BE2" s="176"/>
      <c r="BI2" s="176"/>
      <c r="BJ2" s="231"/>
      <c r="BK2" s="239"/>
      <c r="BL2" s="264"/>
      <c r="BM2" s="256"/>
    </row>
    <row r="3" spans="1:65" s="1" customFormat="1" ht="14.25" customHeight="1" x14ac:dyDescent="0.2">
      <c r="A3" s="3"/>
      <c r="B3" s="3"/>
      <c r="C3" s="3"/>
      <c r="D3" s="3"/>
      <c r="E3" s="3"/>
      <c r="F3" s="3"/>
      <c r="G3" s="3"/>
      <c r="H3" s="3"/>
      <c r="I3" s="3"/>
      <c r="J3" s="3"/>
      <c r="K3" s="3"/>
      <c r="L3" s="3"/>
      <c r="M3" s="3"/>
      <c r="N3" s="3"/>
      <c r="O3" s="3"/>
      <c r="P3" s="3"/>
      <c r="Q3" s="3"/>
      <c r="R3" s="3"/>
      <c r="AK3" s="22"/>
      <c r="AL3" s="22"/>
      <c r="AM3" s="3"/>
      <c r="AN3" s="3"/>
      <c r="AO3" s="3"/>
      <c r="AP3" s="3"/>
      <c r="AQ3" s="317"/>
      <c r="AR3" s="3"/>
      <c r="AS3" s="3"/>
      <c r="AT3" s="201"/>
      <c r="AU3" s="182"/>
      <c r="AV3" s="162"/>
      <c r="AZ3" s="176"/>
      <c r="BC3" s="176"/>
      <c r="BE3" s="176"/>
      <c r="BI3" s="176"/>
      <c r="BJ3" s="231"/>
      <c r="BK3" s="239"/>
      <c r="BL3" s="264"/>
      <c r="BM3" s="256"/>
    </row>
    <row r="4" spans="1:65" s="1" customFormat="1" ht="17.25" customHeight="1" x14ac:dyDescent="0.2">
      <c r="A4" s="3"/>
      <c r="B4" s="3"/>
      <c r="C4" s="3"/>
      <c r="D4" s="3"/>
      <c r="E4" s="3"/>
      <c r="F4" s="3"/>
      <c r="G4" s="3"/>
      <c r="H4" s="3"/>
      <c r="I4" s="3"/>
      <c r="J4" s="3"/>
      <c r="K4" s="3"/>
      <c r="L4" s="3"/>
      <c r="M4" s="3"/>
      <c r="N4" s="3"/>
      <c r="O4" s="3"/>
      <c r="P4" s="3"/>
      <c r="Q4" s="3"/>
      <c r="R4" s="3"/>
      <c r="T4" s="540" t="s">
        <v>550</v>
      </c>
      <c r="U4" s="540"/>
      <c r="V4" s="540"/>
      <c r="W4" s="540"/>
      <c r="X4" s="540"/>
      <c r="Y4" s="540"/>
      <c r="Z4" s="540"/>
      <c r="AA4" s="540"/>
      <c r="AB4" s="540"/>
      <c r="AC4" s="540"/>
      <c r="AD4" s="540"/>
      <c r="AE4" s="540"/>
      <c r="AF4" s="540"/>
      <c r="AG4" s="540"/>
      <c r="AH4" s="540"/>
      <c r="AI4" s="540"/>
      <c r="AJ4" s="540"/>
      <c r="AK4" s="22"/>
      <c r="AL4" s="22"/>
      <c r="AM4" s="3"/>
      <c r="AN4" s="3"/>
      <c r="AO4" s="3"/>
      <c r="AP4" s="3"/>
      <c r="AQ4" s="317"/>
      <c r="AR4" s="3"/>
      <c r="AS4" s="3"/>
      <c r="AT4" s="201"/>
      <c r="AU4" s="182"/>
      <c r="AV4" s="162"/>
      <c r="AZ4" s="176"/>
      <c r="BC4" s="176"/>
      <c r="BE4" s="176"/>
      <c r="BI4" s="176"/>
      <c r="BJ4" s="231"/>
      <c r="BK4" s="239"/>
      <c r="BL4" s="264"/>
      <c r="BM4" s="256"/>
    </row>
    <row r="5" spans="1:65" s="316" customFormat="1" ht="17.25" customHeight="1" x14ac:dyDescent="0.2">
      <c r="A5" s="317"/>
      <c r="B5" s="317"/>
      <c r="C5" s="317"/>
      <c r="D5" s="317"/>
      <c r="E5" s="317"/>
      <c r="F5" s="317"/>
      <c r="G5" s="317"/>
      <c r="H5" s="317"/>
      <c r="I5" s="317"/>
      <c r="J5" s="317"/>
      <c r="K5" s="317"/>
      <c r="L5" s="317"/>
      <c r="M5" s="317"/>
      <c r="N5" s="317"/>
      <c r="O5" s="317"/>
      <c r="P5" s="317"/>
      <c r="Q5" s="317"/>
      <c r="R5" s="317"/>
      <c r="T5" s="540"/>
      <c r="U5" s="540"/>
      <c r="V5" s="540"/>
      <c r="W5" s="540"/>
      <c r="X5" s="540"/>
      <c r="Y5" s="540"/>
      <c r="Z5" s="540"/>
      <c r="AA5" s="540"/>
      <c r="AB5" s="540"/>
      <c r="AC5" s="540"/>
      <c r="AD5" s="540"/>
      <c r="AE5" s="540"/>
      <c r="AF5" s="540"/>
      <c r="AG5" s="540"/>
      <c r="AH5" s="540"/>
      <c r="AI5" s="540"/>
      <c r="AJ5" s="540"/>
      <c r="AK5" s="22"/>
      <c r="AL5" s="22"/>
      <c r="AM5" s="317"/>
      <c r="AN5" s="317"/>
      <c r="AO5" s="317"/>
      <c r="AP5" s="317"/>
      <c r="AQ5" s="317"/>
      <c r="AR5" s="317"/>
      <c r="AS5" s="317"/>
      <c r="AT5" s="201"/>
      <c r="AU5" s="182"/>
      <c r="AV5" s="318"/>
      <c r="BJ5" s="231"/>
      <c r="BK5" s="239"/>
      <c r="BL5" s="264"/>
      <c r="BM5" s="256"/>
    </row>
    <row r="6" spans="1:65" s="1" customFormat="1" ht="21" customHeight="1" x14ac:dyDescent="0.3">
      <c r="A6" s="2" t="s">
        <v>317</v>
      </c>
      <c r="F6" s="3"/>
      <c r="G6" s="3"/>
      <c r="H6" s="3"/>
      <c r="I6" s="3"/>
      <c r="J6" s="3"/>
      <c r="K6" s="3"/>
      <c r="L6" s="3"/>
      <c r="M6" s="3"/>
      <c r="N6" s="3"/>
      <c r="O6" s="3"/>
      <c r="P6" s="3"/>
      <c r="Q6" s="3"/>
      <c r="R6" s="3"/>
      <c r="T6" s="443" t="s">
        <v>399</v>
      </c>
      <c r="U6" s="444" t="s">
        <v>318</v>
      </c>
      <c r="V6" s="445"/>
      <c r="W6" s="445"/>
      <c r="X6" s="445"/>
      <c r="Y6" s="445"/>
      <c r="Z6" s="445"/>
      <c r="AA6" s="445"/>
      <c r="AB6" s="445"/>
      <c r="AC6" s="445"/>
      <c r="AD6" s="445"/>
      <c r="AE6" s="445"/>
      <c r="AF6" s="445"/>
      <c r="AG6" s="445"/>
      <c r="AH6" s="445"/>
      <c r="AI6" s="446"/>
      <c r="AJ6" s="446"/>
      <c r="AK6" s="59"/>
      <c r="AL6" s="59"/>
      <c r="AM6" s="3"/>
      <c r="AN6" s="3"/>
      <c r="AO6" s="3"/>
      <c r="AP6" s="3"/>
      <c r="AQ6" s="317"/>
      <c r="AR6" s="3"/>
      <c r="AS6" s="3"/>
      <c r="AT6" s="201"/>
      <c r="AU6" s="182"/>
      <c r="AV6" s="162"/>
      <c r="AZ6" s="176"/>
      <c r="BC6" s="176"/>
      <c r="BE6" s="176"/>
      <c r="BI6" s="176"/>
      <c r="BJ6" s="231"/>
      <c r="BK6" s="239"/>
      <c r="BL6" s="264"/>
      <c r="BM6" s="256"/>
    </row>
    <row r="7" spans="1:65" s="1" customFormat="1" ht="14.25" customHeight="1" x14ac:dyDescent="0.2">
      <c r="A7" s="16"/>
      <c r="B7" s="533" t="s">
        <v>556</v>
      </c>
      <c r="C7" s="534"/>
      <c r="D7" s="534"/>
      <c r="E7" s="534"/>
      <c r="F7" s="534"/>
      <c r="G7" s="534"/>
      <c r="H7" s="534"/>
      <c r="I7" s="534"/>
      <c r="J7" s="534"/>
      <c r="K7" s="534"/>
      <c r="L7" s="534"/>
      <c r="M7" s="534"/>
      <c r="N7" s="534"/>
      <c r="O7" s="534"/>
      <c r="P7" s="534"/>
      <c r="Q7" s="534"/>
      <c r="R7" s="534"/>
      <c r="T7" s="447" t="s">
        <v>400</v>
      </c>
      <c r="U7" s="532" t="s">
        <v>561</v>
      </c>
      <c r="V7" s="532"/>
      <c r="W7" s="532"/>
      <c r="X7" s="532"/>
      <c r="Y7" s="532"/>
      <c r="Z7" s="532"/>
      <c r="AA7" s="532"/>
      <c r="AB7" s="532"/>
      <c r="AC7" s="532"/>
      <c r="AD7" s="532"/>
      <c r="AE7" s="532"/>
      <c r="AF7" s="532"/>
      <c r="AG7" s="532"/>
      <c r="AH7" s="532"/>
      <c r="AI7" s="532"/>
      <c r="AJ7" s="532"/>
      <c r="AK7" s="60"/>
      <c r="AL7" s="60"/>
      <c r="AM7" s="3"/>
      <c r="AN7" s="3"/>
      <c r="AO7" s="3"/>
      <c r="AP7" s="3"/>
      <c r="AQ7" s="317"/>
      <c r="AR7" s="3"/>
      <c r="AS7" s="3"/>
      <c r="AT7" s="201"/>
      <c r="AU7" s="182"/>
      <c r="AV7" s="162"/>
      <c r="AZ7" s="176"/>
      <c r="BC7" s="176"/>
      <c r="BE7" s="176"/>
      <c r="BI7" s="176"/>
      <c r="BJ7" s="231"/>
      <c r="BK7" s="239"/>
      <c r="BL7" s="264"/>
      <c r="BM7" s="256"/>
    </row>
    <row r="8" spans="1:65" s="1" customFormat="1" x14ac:dyDescent="0.2">
      <c r="A8" s="16"/>
      <c r="B8" s="534"/>
      <c r="C8" s="534"/>
      <c r="D8" s="534"/>
      <c r="E8" s="534"/>
      <c r="F8" s="534"/>
      <c r="G8" s="534"/>
      <c r="H8" s="534"/>
      <c r="I8" s="534"/>
      <c r="J8" s="534"/>
      <c r="K8" s="534"/>
      <c r="L8" s="534"/>
      <c r="M8" s="534"/>
      <c r="N8" s="534"/>
      <c r="O8" s="534"/>
      <c r="P8" s="534"/>
      <c r="Q8" s="534"/>
      <c r="R8" s="534"/>
      <c r="T8" s="448"/>
      <c r="U8" s="532"/>
      <c r="V8" s="532"/>
      <c r="W8" s="532"/>
      <c r="X8" s="532"/>
      <c r="Y8" s="532"/>
      <c r="Z8" s="532"/>
      <c r="AA8" s="532"/>
      <c r="AB8" s="532"/>
      <c r="AC8" s="532"/>
      <c r="AD8" s="532"/>
      <c r="AE8" s="532"/>
      <c r="AF8" s="532"/>
      <c r="AG8" s="532"/>
      <c r="AH8" s="532"/>
      <c r="AI8" s="532"/>
      <c r="AJ8" s="532"/>
      <c r="AK8" s="60"/>
      <c r="AL8" s="60"/>
      <c r="AM8" s="3"/>
      <c r="AN8" s="3"/>
      <c r="AO8" s="3"/>
      <c r="AP8" s="3"/>
      <c r="AQ8" s="317"/>
      <c r="AR8" s="3"/>
      <c r="AS8" s="3"/>
      <c r="AT8" s="201"/>
      <c r="AU8" s="182"/>
      <c r="AV8" s="162"/>
      <c r="AZ8" s="176"/>
      <c r="BC8" s="176"/>
      <c r="BE8" s="176"/>
      <c r="BI8" s="176"/>
      <c r="BJ8" s="231"/>
      <c r="BK8" s="239"/>
      <c r="BL8" s="264"/>
      <c r="BM8" s="256"/>
    </row>
    <row r="9" spans="1:65" s="1" customFormat="1" ht="14.25" customHeight="1" x14ac:dyDescent="0.2">
      <c r="A9" s="16"/>
      <c r="B9" s="109" t="s">
        <v>558</v>
      </c>
      <c r="C9" s="110"/>
      <c r="D9" s="110"/>
      <c r="E9" s="110"/>
      <c r="F9" s="108"/>
      <c r="G9" s="108"/>
      <c r="H9" s="108"/>
      <c r="I9" s="108"/>
      <c r="J9" s="108"/>
      <c r="K9" s="108"/>
      <c r="L9" s="108"/>
      <c r="M9" s="108"/>
      <c r="N9" s="108"/>
      <c r="O9" s="108"/>
      <c r="P9" s="108"/>
      <c r="Q9" s="108"/>
      <c r="R9" s="108"/>
      <c r="T9" s="447" t="s">
        <v>401</v>
      </c>
      <c r="U9" s="532" t="s">
        <v>319</v>
      </c>
      <c r="V9" s="532"/>
      <c r="W9" s="532"/>
      <c r="X9" s="532"/>
      <c r="Y9" s="532"/>
      <c r="Z9" s="532"/>
      <c r="AA9" s="532"/>
      <c r="AB9" s="532"/>
      <c r="AC9" s="532"/>
      <c r="AD9" s="532"/>
      <c r="AE9" s="532"/>
      <c r="AF9" s="532"/>
      <c r="AG9" s="532"/>
      <c r="AH9" s="532"/>
      <c r="AI9" s="532"/>
      <c r="AJ9" s="532"/>
      <c r="AK9" s="60"/>
      <c r="AL9" s="60"/>
      <c r="AM9" s="3"/>
      <c r="AN9" s="3"/>
      <c r="AO9" s="3"/>
      <c r="AP9" s="3"/>
      <c r="AQ9" s="317"/>
      <c r="AR9" s="3"/>
      <c r="AS9" s="3"/>
      <c r="AT9" s="201"/>
      <c r="AU9" s="182"/>
      <c r="AV9" s="162"/>
      <c r="AZ9" s="176"/>
      <c r="BC9" s="176"/>
      <c r="BE9" s="176"/>
      <c r="BI9" s="176"/>
      <c r="BJ9" s="231"/>
      <c r="BK9" s="239"/>
      <c r="BL9" s="264"/>
      <c r="BM9" s="256"/>
    </row>
    <row r="10" spans="1:65" s="1" customFormat="1" x14ac:dyDescent="0.2">
      <c r="A10" s="82"/>
      <c r="B10" s="109" t="s">
        <v>557</v>
      </c>
      <c r="C10" s="110"/>
      <c r="D10" s="110"/>
      <c r="E10" s="110"/>
      <c r="F10" s="108"/>
      <c r="G10" s="108"/>
      <c r="H10" s="108"/>
      <c r="I10" s="108"/>
      <c r="J10" s="108"/>
      <c r="K10" s="108"/>
      <c r="L10" s="108"/>
      <c r="M10" s="108"/>
      <c r="N10" s="108"/>
      <c r="O10" s="108"/>
      <c r="P10" s="108"/>
      <c r="Q10" s="108"/>
      <c r="R10" s="108"/>
      <c r="T10" s="448"/>
      <c r="U10" s="532"/>
      <c r="V10" s="532"/>
      <c r="W10" s="532"/>
      <c r="X10" s="532"/>
      <c r="Y10" s="532"/>
      <c r="Z10" s="532"/>
      <c r="AA10" s="532"/>
      <c r="AB10" s="532"/>
      <c r="AC10" s="532"/>
      <c r="AD10" s="532"/>
      <c r="AE10" s="532"/>
      <c r="AF10" s="532"/>
      <c r="AG10" s="532"/>
      <c r="AH10" s="532"/>
      <c r="AI10" s="532"/>
      <c r="AJ10" s="532"/>
      <c r="AK10" s="60"/>
      <c r="AL10" s="60"/>
      <c r="AM10" s="3"/>
      <c r="AN10" s="3"/>
      <c r="AO10" s="3"/>
      <c r="AP10" s="3"/>
      <c r="AQ10" s="317"/>
      <c r="AR10" s="3"/>
      <c r="AS10" s="3"/>
      <c r="AT10" s="201"/>
      <c r="AU10" s="182"/>
      <c r="AV10" s="162"/>
      <c r="AZ10" s="176"/>
      <c r="BC10" s="176"/>
      <c r="BE10" s="176"/>
      <c r="BI10" s="176"/>
      <c r="BJ10" s="231"/>
      <c r="BK10" s="239"/>
      <c r="BL10" s="264"/>
      <c r="BM10" s="256"/>
    </row>
    <row r="11" spans="1:65" s="1" customFormat="1" ht="14.25" customHeight="1" x14ac:dyDescent="0.25">
      <c r="A11" s="82"/>
      <c r="B11" s="419" t="s">
        <v>510</v>
      </c>
      <c r="C11" s="108"/>
      <c r="D11" s="108"/>
      <c r="E11" s="108"/>
      <c r="F11" s="108"/>
      <c r="G11" s="420" t="s">
        <v>511</v>
      </c>
      <c r="H11" s="317"/>
      <c r="I11" s="317"/>
      <c r="J11" s="317"/>
      <c r="K11" s="317"/>
      <c r="L11" s="317"/>
      <c r="M11" s="317"/>
      <c r="N11" s="317"/>
      <c r="O11" s="317"/>
      <c r="P11" s="317"/>
      <c r="Q11" s="108"/>
      <c r="R11" s="108"/>
      <c r="T11" s="447" t="s">
        <v>402</v>
      </c>
      <c r="U11" s="532" t="s">
        <v>562</v>
      </c>
      <c r="V11" s="532"/>
      <c r="W11" s="532"/>
      <c r="X11" s="532"/>
      <c r="Y11" s="532"/>
      <c r="Z11" s="532"/>
      <c r="AA11" s="532"/>
      <c r="AB11" s="532"/>
      <c r="AC11" s="532"/>
      <c r="AD11" s="532"/>
      <c r="AE11" s="532"/>
      <c r="AF11" s="532"/>
      <c r="AG11" s="532"/>
      <c r="AH11" s="532"/>
      <c r="AI11" s="532"/>
      <c r="AJ11" s="532"/>
      <c r="AK11" s="60"/>
      <c r="AL11" s="60"/>
      <c r="AM11" s="3"/>
      <c r="AN11" s="3"/>
      <c r="AO11" s="3"/>
      <c r="AP11" s="3"/>
      <c r="AQ11" s="317"/>
      <c r="AR11" s="3"/>
      <c r="AS11" s="3"/>
      <c r="AT11" s="201"/>
      <c r="AU11" s="182"/>
      <c r="AV11" s="162"/>
      <c r="AZ11" s="176"/>
      <c r="BC11" s="176"/>
      <c r="BE11" s="176"/>
      <c r="BI11" s="176"/>
      <c r="BJ11" s="231"/>
      <c r="BK11" s="239"/>
      <c r="BL11" s="264"/>
      <c r="BM11" s="256"/>
    </row>
    <row r="12" spans="1:65" s="1" customFormat="1" ht="13.5" customHeight="1" x14ac:dyDescent="0.2">
      <c r="A12" s="3"/>
      <c r="B12" s="316"/>
      <c r="C12" s="316"/>
      <c r="D12" s="316"/>
      <c r="E12" s="316"/>
      <c r="F12" s="316"/>
      <c r="T12" s="448"/>
      <c r="U12" s="532"/>
      <c r="V12" s="532"/>
      <c r="W12" s="532"/>
      <c r="X12" s="532"/>
      <c r="Y12" s="532"/>
      <c r="Z12" s="532"/>
      <c r="AA12" s="532"/>
      <c r="AB12" s="532"/>
      <c r="AC12" s="532"/>
      <c r="AD12" s="532"/>
      <c r="AE12" s="532"/>
      <c r="AF12" s="532"/>
      <c r="AG12" s="532"/>
      <c r="AH12" s="532"/>
      <c r="AI12" s="532"/>
      <c r="AJ12" s="532"/>
      <c r="AK12" s="59"/>
      <c r="AL12" s="59"/>
      <c r="AM12" s="3"/>
      <c r="AN12" s="3"/>
      <c r="AO12" s="3"/>
      <c r="AP12" s="3"/>
      <c r="AQ12" s="317"/>
      <c r="AR12" s="3"/>
      <c r="AS12" s="3"/>
      <c r="AT12" s="201"/>
      <c r="AU12" s="182"/>
      <c r="AV12" s="162"/>
      <c r="AZ12" s="176"/>
      <c r="BC12" s="176"/>
      <c r="BE12" s="176"/>
      <c r="BI12" s="176"/>
      <c r="BJ12" s="231"/>
      <c r="BK12" s="239"/>
      <c r="BL12" s="264"/>
      <c r="BM12" s="256"/>
    </row>
    <row r="13" spans="1:65" s="4" customFormat="1" x14ac:dyDescent="0.2">
      <c r="B13" s="316"/>
      <c r="C13" s="316"/>
      <c r="D13" s="316"/>
      <c r="E13" s="316"/>
      <c r="F13" s="316"/>
      <c r="G13" s="316"/>
      <c r="T13" s="449" t="s">
        <v>403</v>
      </c>
      <c r="U13" s="450" t="s">
        <v>563</v>
      </c>
      <c r="V13" s="450"/>
      <c r="W13" s="450"/>
      <c r="X13" s="450"/>
      <c r="Y13" s="450"/>
      <c r="Z13" s="450"/>
      <c r="AA13" s="450"/>
      <c r="AB13" s="450"/>
      <c r="AC13" s="450"/>
      <c r="AD13" s="450"/>
      <c r="AE13" s="450"/>
      <c r="AF13" s="450"/>
      <c r="AG13" s="450"/>
      <c r="AH13" s="450"/>
      <c r="AI13" s="451"/>
      <c r="AJ13" s="451"/>
      <c r="AK13" s="45"/>
      <c r="AL13" s="45"/>
      <c r="AM13" s="30"/>
      <c r="AN13" s="30"/>
      <c r="AO13" s="30"/>
      <c r="AP13" s="30"/>
      <c r="AQ13" s="339"/>
      <c r="AR13" s="30"/>
      <c r="AS13" s="30"/>
      <c r="AT13" s="202"/>
      <c r="AU13" s="181"/>
      <c r="AV13" s="13"/>
      <c r="AZ13" s="178"/>
      <c r="BC13" s="178"/>
      <c r="BE13" s="178"/>
      <c r="BI13" s="178"/>
      <c r="BJ13" s="232"/>
      <c r="BK13" s="240"/>
      <c r="BL13" s="265"/>
      <c r="BM13" s="257"/>
    </row>
    <row r="14" spans="1:65" s="331" customFormat="1" x14ac:dyDescent="0.2">
      <c r="B14" s="316"/>
      <c r="C14" s="316"/>
      <c r="D14" s="316"/>
      <c r="E14" s="316"/>
      <c r="F14" s="316"/>
      <c r="G14" s="316"/>
      <c r="T14" s="99"/>
      <c r="U14" s="316"/>
      <c r="V14" s="316"/>
      <c r="W14" s="316"/>
      <c r="X14" s="316"/>
      <c r="Y14" s="316"/>
      <c r="Z14" s="316"/>
      <c r="AA14" s="316"/>
      <c r="AB14" s="316"/>
      <c r="AC14" s="316"/>
      <c r="AD14" s="316"/>
      <c r="AE14" s="316"/>
      <c r="AF14" s="316"/>
      <c r="AG14" s="316"/>
      <c r="AH14" s="316"/>
      <c r="AI14" s="24"/>
      <c r="AJ14" s="24"/>
      <c r="AK14" s="45"/>
      <c r="AL14" s="45"/>
      <c r="AM14" s="339"/>
      <c r="AN14" s="339"/>
      <c r="AO14" s="339"/>
      <c r="AP14" s="339"/>
      <c r="AQ14" s="339"/>
      <c r="AR14" s="339"/>
      <c r="AS14" s="339"/>
      <c r="AT14" s="202"/>
      <c r="AU14" s="333"/>
      <c r="AV14" s="334"/>
      <c r="BJ14" s="368"/>
      <c r="BK14" s="371"/>
      <c r="BL14" s="377"/>
      <c r="BM14" s="374"/>
    </row>
    <row r="15" spans="1:65" s="1" customFormat="1" ht="20.25" x14ac:dyDescent="0.3">
      <c r="A15" s="2" t="s">
        <v>517</v>
      </c>
      <c r="T15" s="5"/>
      <c r="AI15" s="24"/>
      <c r="AJ15" s="24"/>
      <c r="AK15" s="22"/>
      <c r="AL15" s="22"/>
      <c r="AM15" s="3"/>
      <c r="AN15" s="3"/>
      <c r="AO15" s="3"/>
      <c r="AP15" s="3"/>
      <c r="AQ15" s="317"/>
      <c r="AR15" s="3"/>
      <c r="AS15" s="3"/>
      <c r="AT15" s="201"/>
      <c r="AU15" s="182"/>
      <c r="AV15" s="162"/>
      <c r="AZ15" s="176"/>
      <c r="BC15" s="176"/>
      <c r="BE15" s="176"/>
      <c r="BI15" s="176"/>
      <c r="BJ15" s="231"/>
      <c r="BK15" s="239"/>
      <c r="BL15" s="264"/>
      <c r="BM15" s="256"/>
    </row>
    <row r="16" spans="1:65" s="1" customFormat="1" ht="14.25" customHeight="1" x14ac:dyDescent="0.2">
      <c r="A16" s="500"/>
      <c r="B16" s="500"/>
      <c r="C16" s="500"/>
      <c r="D16" s="500"/>
      <c r="E16" s="500"/>
      <c r="F16" s="500"/>
      <c r="G16" s="500"/>
      <c r="H16" s="500"/>
      <c r="I16" s="500"/>
      <c r="J16" s="500"/>
      <c r="K16" s="500"/>
      <c r="L16" s="500"/>
      <c r="M16" s="500"/>
      <c r="N16" s="500"/>
      <c r="O16" s="500"/>
      <c r="P16" s="500"/>
      <c r="Q16" s="500"/>
      <c r="R16" s="500"/>
      <c r="S16" s="154"/>
      <c r="T16" s="500"/>
      <c r="U16" s="500"/>
      <c r="V16" s="500"/>
      <c r="W16" s="500"/>
      <c r="X16" s="500"/>
      <c r="Y16" s="500"/>
      <c r="Z16" s="500"/>
      <c r="AA16" s="500"/>
      <c r="AB16" s="500"/>
      <c r="AC16" s="500"/>
      <c r="AD16" s="500"/>
      <c r="AE16" s="500"/>
      <c r="AF16" s="500"/>
      <c r="AG16" s="500"/>
      <c r="AH16" s="500"/>
      <c r="AI16" s="500"/>
      <c r="AJ16" s="500"/>
      <c r="AK16" s="61"/>
      <c r="AL16" s="62"/>
      <c r="AM16" s="3"/>
      <c r="AN16" s="3"/>
      <c r="AO16" s="3"/>
      <c r="AP16" s="3"/>
      <c r="AQ16" s="317"/>
      <c r="AR16" s="3"/>
      <c r="AS16" s="3"/>
      <c r="AT16" s="201"/>
      <c r="AU16" s="182"/>
      <c r="AV16" s="162"/>
      <c r="AZ16" s="176"/>
      <c r="BC16" s="176"/>
      <c r="BE16" s="176"/>
      <c r="BI16" s="176"/>
      <c r="BJ16" s="231"/>
      <c r="BK16" s="239"/>
      <c r="BL16" s="264"/>
      <c r="BM16" s="256"/>
    </row>
    <row r="17" spans="1:65" s="10" customFormat="1" ht="14.25" customHeight="1" x14ac:dyDescent="0.2">
      <c r="A17" s="156" t="s">
        <v>522</v>
      </c>
      <c r="B17" s="156"/>
      <c r="C17" s="156"/>
      <c r="D17" s="156"/>
      <c r="E17" s="156"/>
      <c r="F17" s="156"/>
      <c r="G17" s="156"/>
      <c r="H17" s="156"/>
      <c r="I17" s="156"/>
      <c r="J17" s="156"/>
      <c r="K17" s="156"/>
      <c r="L17" s="156"/>
      <c r="M17" s="156"/>
      <c r="N17" s="156"/>
      <c r="O17" s="156"/>
      <c r="P17" s="156"/>
      <c r="Q17" s="156"/>
      <c r="R17" s="156"/>
      <c r="S17" s="156"/>
      <c r="T17" s="429" t="s">
        <v>552</v>
      </c>
      <c r="U17" s="158"/>
      <c r="V17" s="172"/>
      <c r="W17" s="172"/>
      <c r="X17" s="172"/>
      <c r="Y17" s="166"/>
      <c r="AK17" s="63"/>
      <c r="AL17" s="63"/>
      <c r="AM17" s="14"/>
      <c r="AN17" s="14"/>
      <c r="AO17" s="14"/>
      <c r="AP17" s="14"/>
      <c r="AQ17" s="161"/>
      <c r="AR17" s="14"/>
      <c r="AS17" s="14"/>
      <c r="AT17" s="203"/>
      <c r="AU17" s="283"/>
      <c r="AV17" s="160"/>
      <c r="AZ17" s="180"/>
      <c r="BC17" s="180"/>
      <c r="BE17" s="180"/>
      <c r="BI17" s="180"/>
      <c r="BJ17" s="233"/>
      <c r="BK17" s="241"/>
      <c r="BL17" s="266"/>
      <c r="BM17" s="258"/>
    </row>
    <row r="18" spans="1:65" s="1" customFormat="1" ht="14.25" customHeight="1" x14ac:dyDescent="0.2">
      <c r="A18" s="500"/>
      <c r="B18" s="500"/>
      <c r="C18" s="500"/>
      <c r="D18" s="500"/>
      <c r="E18" s="500"/>
      <c r="F18" s="500"/>
      <c r="G18" s="500"/>
      <c r="H18" s="500"/>
      <c r="I18" s="500"/>
      <c r="J18" s="500"/>
      <c r="K18" s="500"/>
      <c r="L18" s="500"/>
      <c r="M18" s="500"/>
      <c r="N18" s="500"/>
      <c r="O18" s="500"/>
      <c r="P18" s="500"/>
      <c r="Q18" s="500"/>
      <c r="R18" s="500"/>
      <c r="S18" s="154"/>
      <c r="T18" s="497"/>
      <c r="U18" s="497"/>
      <c r="V18" s="154"/>
      <c r="W18" s="497"/>
      <c r="X18" s="497"/>
      <c r="Y18" s="154"/>
      <c r="Z18" s="537" t="s">
        <v>1</v>
      </c>
      <c r="AA18" s="537"/>
      <c r="AB18" s="537"/>
      <c r="AC18" s="537"/>
      <c r="AD18" s="537"/>
      <c r="AE18" s="155"/>
      <c r="AF18" s="536" t="s">
        <v>3</v>
      </c>
      <c r="AG18" s="536"/>
      <c r="AH18" s="154"/>
      <c r="AI18" s="535"/>
      <c r="AJ18" s="535"/>
      <c r="AK18" s="64"/>
      <c r="AL18" s="62"/>
      <c r="AM18" s="3"/>
      <c r="AN18" s="3"/>
      <c r="AO18" s="3"/>
      <c r="AP18" s="3"/>
      <c r="AQ18" s="317"/>
      <c r="AR18" s="3"/>
      <c r="AS18" s="3"/>
      <c r="AT18" s="201"/>
      <c r="AU18" s="182"/>
      <c r="AV18" s="162"/>
      <c r="AZ18" s="176"/>
      <c r="BC18" s="176"/>
      <c r="BE18" s="176"/>
      <c r="BI18" s="176"/>
      <c r="BJ18" s="231"/>
      <c r="BK18" s="239"/>
      <c r="BL18" s="264"/>
      <c r="BM18" s="256"/>
    </row>
    <row r="19" spans="1:65" s="10" customFormat="1" ht="14.25" customHeight="1" x14ac:dyDescent="0.25">
      <c r="A19" s="156" t="s">
        <v>523</v>
      </c>
      <c r="B19" s="156"/>
      <c r="C19" s="156"/>
      <c r="D19" s="156"/>
      <c r="E19" s="156"/>
      <c r="F19" s="156"/>
      <c r="G19" s="156"/>
      <c r="H19" s="156"/>
      <c r="I19" s="156"/>
      <c r="J19" s="156"/>
      <c r="K19" s="156"/>
      <c r="L19" s="156"/>
      <c r="M19" s="156"/>
      <c r="N19" s="156"/>
      <c r="O19" s="156"/>
      <c r="P19" s="156"/>
      <c r="Q19" s="156"/>
      <c r="R19" s="156"/>
      <c r="S19" s="156"/>
      <c r="T19" s="156" t="s">
        <v>7</v>
      </c>
      <c r="U19" s="156"/>
      <c r="V19" s="156"/>
      <c r="W19" s="157" t="s">
        <v>5</v>
      </c>
      <c r="X19" s="156"/>
      <c r="Y19" s="156"/>
      <c r="Z19" s="160" t="s">
        <v>0</v>
      </c>
      <c r="AA19" s="161"/>
      <c r="AB19" s="161"/>
      <c r="AC19" s="161"/>
      <c r="AD19" s="161"/>
      <c r="AE19" s="161"/>
      <c r="AF19" s="433" t="s">
        <v>2</v>
      </c>
      <c r="AG19" s="433"/>
      <c r="AH19" s="156"/>
      <c r="AI19" s="434" t="s">
        <v>4</v>
      </c>
      <c r="AJ19" s="434"/>
      <c r="AK19" s="63"/>
      <c r="AL19" s="63"/>
      <c r="AM19" s="14"/>
      <c r="AN19" s="14"/>
      <c r="AO19" s="14"/>
      <c r="AP19" s="14"/>
      <c r="AQ19" s="161"/>
      <c r="AR19" s="14"/>
      <c r="AS19" s="14"/>
      <c r="AT19" s="203"/>
      <c r="AU19" s="283"/>
      <c r="AV19" s="160"/>
      <c r="AZ19" s="180"/>
      <c r="BC19" s="180"/>
      <c r="BE19" s="180"/>
      <c r="BI19" s="180"/>
      <c r="BJ19" s="233"/>
      <c r="BK19" s="241"/>
      <c r="BL19" s="266"/>
      <c r="BM19" s="258"/>
    </row>
    <row r="20" spans="1:65" s="1" customFormat="1" ht="14.25" customHeight="1" x14ac:dyDescent="0.2">
      <c r="A20" s="503"/>
      <c r="B20" s="503"/>
      <c r="C20" s="503"/>
      <c r="D20" s="503"/>
      <c r="E20" s="503"/>
      <c r="F20" s="167"/>
      <c r="G20" s="503"/>
      <c r="H20" s="503"/>
      <c r="I20" s="503"/>
      <c r="J20" s="503"/>
      <c r="K20" s="503"/>
      <c r="L20" s="167"/>
      <c r="M20" s="497"/>
      <c r="N20" s="497"/>
      <c r="O20" s="497"/>
      <c r="P20" s="497"/>
      <c r="Q20" s="497"/>
      <c r="R20" s="497"/>
      <c r="S20" s="154"/>
      <c r="T20" s="497"/>
      <c r="U20" s="497"/>
      <c r="V20" s="497"/>
      <c r="W20" s="497"/>
      <c r="X20" s="497"/>
      <c r="Y20" s="497"/>
      <c r="Z20" s="497"/>
      <c r="AA20" s="497"/>
      <c r="AB20" s="497"/>
      <c r="AC20" s="497"/>
      <c r="AD20" s="497"/>
      <c r="AE20" s="317"/>
      <c r="AF20" s="497"/>
      <c r="AG20" s="497"/>
      <c r="AH20" s="497"/>
      <c r="AI20" s="497"/>
      <c r="AJ20" s="497"/>
      <c r="AK20" s="61"/>
      <c r="AL20" s="62"/>
      <c r="AM20" s="3"/>
      <c r="AN20" s="3"/>
      <c r="AO20" s="3"/>
      <c r="AP20" s="3"/>
      <c r="AQ20" s="317"/>
      <c r="AR20" s="3"/>
      <c r="AS20" s="3"/>
      <c r="AT20" s="201"/>
      <c r="AU20" s="182"/>
      <c r="AV20" s="162"/>
      <c r="AZ20" s="176"/>
      <c r="BC20" s="176"/>
      <c r="BE20" s="176"/>
      <c r="BI20" s="176"/>
      <c r="BJ20" s="231"/>
      <c r="BK20" s="239"/>
      <c r="BL20" s="264"/>
      <c r="BM20" s="256"/>
    </row>
    <row r="21" spans="1:65" s="11" customFormat="1" ht="14.25" customHeight="1" x14ac:dyDescent="0.2">
      <c r="A21" s="157" t="s">
        <v>425</v>
      </c>
      <c r="B21" s="156"/>
      <c r="C21" s="156"/>
      <c r="D21" s="156"/>
      <c r="E21" s="156"/>
      <c r="F21" s="156"/>
      <c r="G21" s="156" t="s">
        <v>426</v>
      </c>
      <c r="H21" s="156"/>
      <c r="I21" s="156"/>
      <c r="J21" s="156"/>
      <c r="K21" s="156"/>
      <c r="L21" s="156"/>
      <c r="M21" s="156" t="s">
        <v>427</v>
      </c>
      <c r="N21" s="156"/>
      <c r="O21" s="156"/>
      <c r="P21" s="163"/>
      <c r="Q21" s="163"/>
      <c r="R21" s="158"/>
      <c r="S21" s="158"/>
      <c r="T21" s="159" t="s">
        <v>6</v>
      </c>
      <c r="U21" s="158"/>
      <c r="V21" s="158"/>
      <c r="W21" s="432"/>
      <c r="X21" s="432"/>
      <c r="Y21" s="432"/>
      <c r="Z21" s="432"/>
      <c r="AA21" s="432"/>
      <c r="AB21" s="432"/>
      <c r="AC21" s="158"/>
      <c r="AD21" s="158"/>
      <c r="AE21" s="158"/>
      <c r="AF21" s="432" t="s">
        <v>516</v>
      </c>
      <c r="AG21" s="432"/>
      <c r="AH21" s="432"/>
      <c r="AI21" s="435"/>
      <c r="AJ21" s="164"/>
      <c r="AK21" s="66"/>
      <c r="AL21" s="66"/>
      <c r="AM21" s="65"/>
      <c r="AN21" s="65"/>
      <c r="AO21" s="65"/>
      <c r="AP21" s="65"/>
      <c r="AQ21" s="65"/>
      <c r="AR21" s="65"/>
      <c r="AS21" s="65"/>
      <c r="AT21" s="204"/>
      <c r="AU21" s="287"/>
      <c r="AV21" s="166"/>
      <c r="AZ21" s="171"/>
      <c r="BC21" s="171"/>
      <c r="BE21" s="171"/>
      <c r="BI21" s="171"/>
      <c r="BJ21" s="234"/>
      <c r="BK21" s="242"/>
      <c r="BL21" s="267"/>
      <c r="BM21" s="259"/>
    </row>
    <row r="22" spans="1:65" s="1" customFormat="1" ht="15" customHeight="1" x14ac:dyDescent="0.2">
      <c r="A22" s="497"/>
      <c r="B22" s="497"/>
      <c r="C22" s="497"/>
      <c r="D22" s="497"/>
      <c r="E22" s="497"/>
      <c r="F22" s="497"/>
      <c r="G22" s="497"/>
      <c r="H22" s="497"/>
      <c r="I22" s="497"/>
      <c r="J22" s="497"/>
      <c r="K22" s="497"/>
      <c r="L22" s="497"/>
      <c r="M22" s="497"/>
      <c r="N22" s="497"/>
      <c r="O22" s="497"/>
      <c r="P22" s="497"/>
      <c r="Q22" s="497"/>
      <c r="R22" s="497"/>
      <c r="S22" s="317"/>
      <c r="T22" s="317"/>
      <c r="U22" s="317"/>
      <c r="V22" s="317"/>
      <c r="W22" s="317"/>
      <c r="X22" s="317"/>
      <c r="Y22" s="317"/>
      <c r="Z22" s="317"/>
      <c r="AA22" s="317"/>
      <c r="AB22" s="317"/>
      <c r="AC22" s="317"/>
      <c r="AD22" s="317"/>
      <c r="AE22" s="317"/>
      <c r="AF22" s="317"/>
      <c r="AG22" s="317"/>
      <c r="AH22" s="317"/>
      <c r="AI22" s="317"/>
      <c r="AJ22" s="317"/>
      <c r="AK22" s="61"/>
      <c r="AL22" s="62"/>
      <c r="AM22" s="3"/>
      <c r="AN22" s="3"/>
      <c r="AO22" s="3"/>
      <c r="AP22" s="3"/>
      <c r="AQ22" s="317"/>
      <c r="AR22" s="3"/>
      <c r="AS22" s="3"/>
      <c r="AT22" s="201"/>
      <c r="AU22" s="182"/>
      <c r="AV22" s="162"/>
      <c r="AZ22" s="176"/>
      <c r="BC22" s="176"/>
      <c r="BE22" s="176"/>
      <c r="BI22" s="176"/>
      <c r="BJ22" s="231"/>
      <c r="BK22" s="239"/>
      <c r="BL22" s="264"/>
      <c r="BM22" s="256"/>
    </row>
    <row r="23" spans="1:65" s="11" customFormat="1" ht="14.25" customHeight="1" x14ac:dyDescent="0.2">
      <c r="A23" s="166" t="s">
        <v>246</v>
      </c>
      <c r="B23" s="166"/>
      <c r="C23" s="438"/>
      <c r="D23" s="438"/>
      <c r="E23" s="438"/>
      <c r="F23" s="438"/>
      <c r="G23" s="438"/>
      <c r="H23" s="438"/>
      <c r="I23" s="438"/>
      <c r="J23" s="165"/>
      <c r="K23" s="165"/>
      <c r="L23" s="158"/>
      <c r="M23" s="158"/>
      <c r="N23" s="172"/>
      <c r="O23" s="172"/>
      <c r="P23" s="158"/>
      <c r="Q23" s="158"/>
      <c r="R23" s="158"/>
      <c r="S23" s="158"/>
      <c r="AK23" s="67"/>
      <c r="AL23" s="67"/>
      <c r="AM23" s="65"/>
      <c r="AN23" s="65"/>
      <c r="AO23" s="65"/>
      <c r="AP23" s="65"/>
      <c r="AQ23" s="65"/>
      <c r="AR23" s="65"/>
      <c r="AS23" s="65"/>
      <c r="AT23" s="204"/>
      <c r="AU23" s="287"/>
      <c r="AV23" s="166"/>
      <c r="AZ23" s="171"/>
      <c r="BC23" s="171"/>
      <c r="BE23" s="171"/>
      <c r="BI23" s="171"/>
      <c r="BJ23" s="234"/>
      <c r="BK23" s="242"/>
      <c r="BL23" s="267"/>
      <c r="BM23" s="259"/>
    </row>
    <row r="24" spans="1:65" s="11" customFormat="1" ht="17.25" customHeight="1" x14ac:dyDescent="0.2">
      <c r="T24" s="29"/>
      <c r="U24" s="29"/>
      <c r="V24" s="29"/>
      <c r="W24" s="29"/>
      <c r="X24" s="29"/>
      <c r="Y24" s="29"/>
      <c r="Z24" s="29"/>
      <c r="AA24" s="29"/>
      <c r="AB24" s="29"/>
      <c r="AC24" s="29"/>
      <c r="AD24" s="29"/>
      <c r="AE24" s="29"/>
      <c r="AF24" s="29"/>
      <c r="AG24" s="29"/>
      <c r="AH24" s="29"/>
      <c r="AI24" s="29"/>
      <c r="AJ24" s="29"/>
      <c r="AK24" s="67"/>
      <c r="AL24" s="67"/>
      <c r="AM24" s="65"/>
      <c r="AN24" s="65"/>
      <c r="AO24" s="65"/>
      <c r="AP24" s="65"/>
      <c r="AQ24" s="65"/>
      <c r="AR24" s="65"/>
      <c r="AS24" s="65"/>
      <c r="AT24" s="204"/>
      <c r="AU24" s="287"/>
      <c r="AV24" s="166"/>
      <c r="AZ24" s="171"/>
      <c r="BC24" s="171"/>
      <c r="BE24" s="171"/>
      <c r="BI24" s="171"/>
      <c r="BJ24" s="234"/>
      <c r="BK24" s="242"/>
      <c r="BL24" s="267"/>
      <c r="BM24" s="259"/>
    </row>
    <row r="25" spans="1:65" s="11" customFormat="1" ht="20.25" x14ac:dyDescent="0.3">
      <c r="A25" s="2" t="s">
        <v>528</v>
      </c>
      <c r="T25" s="9"/>
      <c r="U25" s="9"/>
      <c r="V25" s="9"/>
      <c r="W25" s="9"/>
      <c r="X25" s="9"/>
      <c r="Y25" s="9"/>
      <c r="Z25" s="9"/>
      <c r="AA25" s="9"/>
      <c r="AB25" s="9"/>
      <c r="AC25" s="9"/>
      <c r="AD25" s="9"/>
      <c r="AE25" s="9"/>
      <c r="AF25" s="9"/>
      <c r="AG25" s="9"/>
      <c r="AH25" s="9"/>
      <c r="AI25" s="25"/>
      <c r="AJ25" s="25"/>
      <c r="AK25" s="68"/>
      <c r="AL25" s="68"/>
      <c r="AM25" s="65"/>
      <c r="AN25" s="65"/>
      <c r="AO25" s="65"/>
      <c r="AP25" s="65"/>
      <c r="AQ25" s="65"/>
      <c r="AR25" s="65"/>
      <c r="AS25" s="65"/>
      <c r="AT25" s="204"/>
      <c r="AU25" s="287"/>
      <c r="AV25" s="166"/>
      <c r="AZ25" s="171"/>
      <c r="BC25" s="171"/>
      <c r="BE25" s="171"/>
      <c r="BI25" s="171"/>
      <c r="BJ25" s="234"/>
      <c r="BK25" s="242"/>
      <c r="BL25" s="267"/>
      <c r="BM25" s="259"/>
    </row>
    <row r="26" spans="1:65" s="11" customFormat="1" ht="14.25" customHeight="1" x14ac:dyDescent="0.2">
      <c r="A26" s="500"/>
      <c r="B26" s="500"/>
      <c r="C26" s="500"/>
      <c r="D26" s="500"/>
      <c r="E26" s="500"/>
      <c r="F26" s="500"/>
      <c r="G26" s="500"/>
      <c r="H26" s="500"/>
      <c r="I26" s="500"/>
      <c r="J26" s="500"/>
      <c r="K26" s="500"/>
      <c r="L26" s="500"/>
      <c r="M26" s="500"/>
      <c r="N26" s="500"/>
      <c r="O26" s="500"/>
      <c r="P26" s="500"/>
      <c r="Q26" s="500"/>
      <c r="R26" s="500"/>
      <c r="S26" s="168"/>
      <c r="T26" s="503"/>
      <c r="U26" s="503"/>
      <c r="V26" s="503"/>
      <c r="W26" s="503"/>
      <c r="X26" s="503"/>
      <c r="Y26" s="175"/>
      <c r="Z26" s="503"/>
      <c r="AA26" s="503"/>
      <c r="AB26" s="503"/>
      <c r="AC26" s="503"/>
      <c r="AD26" s="503"/>
      <c r="AE26" s="175"/>
      <c r="AF26" s="503"/>
      <c r="AG26" s="503"/>
      <c r="AH26" s="503"/>
      <c r="AI26" s="503"/>
      <c r="AJ26" s="503"/>
      <c r="AK26" s="61"/>
      <c r="AL26" s="62"/>
      <c r="AM26" s="65"/>
      <c r="AN26" s="65"/>
      <c r="AO26" s="65"/>
      <c r="AP26" s="65"/>
      <c r="AQ26" s="65"/>
      <c r="AR26" s="65"/>
      <c r="AS26" s="65"/>
      <c r="AT26" s="204"/>
      <c r="AU26" s="287"/>
      <c r="AV26" s="166"/>
      <c r="AZ26" s="171"/>
      <c r="BC26" s="171"/>
      <c r="BE26" s="171"/>
      <c r="BI26" s="171"/>
      <c r="BJ26" s="234"/>
      <c r="BK26" s="242"/>
      <c r="BL26" s="267"/>
      <c r="BM26" s="259"/>
    </row>
    <row r="27" spans="1:65" s="11" customFormat="1" ht="14.25" customHeight="1" x14ac:dyDescent="0.2">
      <c r="A27" s="169" t="s">
        <v>8</v>
      </c>
      <c r="B27" s="169"/>
      <c r="C27" s="169"/>
      <c r="D27" s="169"/>
      <c r="E27" s="169"/>
      <c r="F27" s="169"/>
      <c r="G27" s="169"/>
      <c r="H27" s="169"/>
      <c r="I27" s="169"/>
      <c r="J27" s="169"/>
      <c r="K27" s="169"/>
      <c r="L27" s="169"/>
      <c r="M27" s="169"/>
      <c r="N27" s="169"/>
      <c r="O27" s="170"/>
      <c r="P27" s="170"/>
      <c r="Q27" s="170"/>
      <c r="R27" s="169"/>
      <c r="S27" s="169"/>
      <c r="T27" s="170" t="s">
        <v>425</v>
      </c>
      <c r="U27" s="169"/>
      <c r="V27" s="169"/>
      <c r="W27" s="169"/>
      <c r="X27" s="169"/>
      <c r="Y27" s="169"/>
      <c r="Z27" s="170" t="s">
        <v>426</v>
      </c>
      <c r="AA27" s="170"/>
      <c r="AB27" s="170"/>
      <c r="AC27" s="169"/>
      <c r="AD27" s="169"/>
      <c r="AE27" s="169"/>
      <c r="AF27" s="170" t="s">
        <v>427</v>
      </c>
      <c r="AG27" s="170"/>
      <c r="AH27" s="170"/>
      <c r="AI27" s="173"/>
      <c r="AJ27" s="173"/>
      <c r="AK27" s="63"/>
      <c r="AL27" s="63"/>
      <c r="AM27" s="65"/>
      <c r="AN27" s="65"/>
      <c r="AO27" s="65"/>
      <c r="AP27" s="65"/>
      <c r="AQ27" s="65"/>
      <c r="AR27" s="65"/>
      <c r="AS27" s="65"/>
      <c r="AT27" s="204"/>
      <c r="AU27" s="287"/>
      <c r="AV27" s="166"/>
      <c r="AZ27" s="171"/>
      <c r="BC27" s="171"/>
      <c r="BE27" s="171"/>
      <c r="BI27" s="171"/>
      <c r="BJ27" s="234"/>
      <c r="BK27" s="242"/>
      <c r="BL27" s="267"/>
      <c r="BM27" s="259"/>
    </row>
    <row r="28" spans="1:65" s="1" customFormat="1" ht="14.25" customHeight="1" x14ac:dyDescent="0.2">
      <c r="A28" s="497"/>
      <c r="B28" s="497"/>
      <c r="C28" s="497"/>
      <c r="D28" s="497"/>
      <c r="E28" s="497"/>
      <c r="F28" s="497"/>
      <c r="G28" s="497"/>
      <c r="H28" s="497"/>
      <c r="I28" s="497"/>
      <c r="J28" s="497"/>
      <c r="K28" s="497"/>
      <c r="L28" s="497"/>
      <c r="M28" s="497"/>
      <c r="N28" s="497"/>
      <c r="O28" s="497"/>
      <c r="P28" s="497"/>
      <c r="Q28" s="497"/>
      <c r="R28" s="497"/>
      <c r="S28" s="168"/>
      <c r="T28" s="497"/>
      <c r="U28" s="497"/>
      <c r="V28" s="497"/>
      <c r="W28" s="497"/>
      <c r="X28" s="497"/>
      <c r="Y28" s="497"/>
      <c r="Z28" s="497"/>
      <c r="AA28" s="497"/>
      <c r="AB28" s="497"/>
      <c r="AC28" s="497"/>
      <c r="AD28" s="497"/>
      <c r="AE28" s="317"/>
      <c r="AF28" s="497"/>
      <c r="AG28" s="497"/>
      <c r="AH28" s="497"/>
      <c r="AI28" s="497"/>
      <c r="AJ28" s="497"/>
      <c r="AK28" s="61"/>
      <c r="AL28" s="62"/>
      <c r="AM28" s="3"/>
      <c r="AN28" s="3"/>
      <c r="AO28" s="3"/>
      <c r="AP28" s="3"/>
      <c r="AQ28" s="317"/>
      <c r="AR28" s="3"/>
      <c r="AS28" s="3"/>
      <c r="AT28" s="201"/>
      <c r="AU28" s="182"/>
      <c r="AV28" s="162"/>
      <c r="AZ28" s="176"/>
      <c r="BC28" s="176"/>
      <c r="BE28" s="176"/>
      <c r="BI28" s="176"/>
      <c r="BJ28" s="231"/>
      <c r="BK28" s="239"/>
      <c r="BL28" s="264"/>
      <c r="BM28" s="256"/>
    </row>
    <row r="29" spans="1:65" s="11" customFormat="1" ht="14.25" customHeight="1" x14ac:dyDescent="0.2">
      <c r="A29" s="172" t="s">
        <v>524</v>
      </c>
      <c r="B29" s="172"/>
      <c r="C29" s="172"/>
      <c r="D29" s="172"/>
      <c r="E29" s="172"/>
      <c r="F29" s="172"/>
      <c r="G29" s="171"/>
      <c r="H29" s="171"/>
      <c r="I29" s="171"/>
      <c r="J29" s="171"/>
      <c r="K29" s="171"/>
      <c r="L29" s="171"/>
      <c r="M29" s="171"/>
      <c r="N29" s="171"/>
      <c r="O29" s="171"/>
      <c r="P29" s="171"/>
      <c r="Q29" s="171"/>
      <c r="R29" s="171"/>
      <c r="S29" s="171"/>
      <c r="T29" s="432" t="s">
        <v>6</v>
      </c>
      <c r="U29" s="432"/>
      <c r="V29" s="432"/>
      <c r="W29" s="171"/>
      <c r="X29" s="171"/>
      <c r="Y29" s="171"/>
      <c r="Z29" s="171"/>
      <c r="AA29" s="171"/>
      <c r="AB29" s="171"/>
      <c r="AC29" s="171"/>
      <c r="AD29" s="171"/>
      <c r="AE29" s="171"/>
      <c r="AF29" s="171" t="s">
        <v>516</v>
      </c>
      <c r="AG29" s="171"/>
      <c r="AH29" s="171"/>
      <c r="AI29" s="174"/>
      <c r="AJ29" s="435"/>
      <c r="AK29" s="66"/>
      <c r="AL29" s="66"/>
      <c r="AM29" s="65"/>
      <c r="AN29" s="65"/>
      <c r="AO29" s="65"/>
      <c r="AP29" s="65"/>
      <c r="AQ29" s="65"/>
      <c r="AR29" s="65"/>
      <c r="AS29" s="65"/>
      <c r="AT29" s="204"/>
      <c r="AU29" s="287"/>
      <c r="AV29" s="166"/>
      <c r="AZ29" s="171"/>
      <c r="BC29" s="171"/>
      <c r="BE29" s="171"/>
      <c r="BI29" s="171"/>
      <c r="BJ29" s="234"/>
      <c r="BK29" s="242"/>
      <c r="BL29" s="267"/>
      <c r="BM29" s="259"/>
    </row>
    <row r="30" spans="1:65" s="4" customFormat="1" ht="15.75" customHeight="1" x14ac:dyDescent="0.2">
      <c r="T30" s="15"/>
      <c r="U30" s="15"/>
      <c r="V30" s="15"/>
      <c r="W30" s="15"/>
      <c r="X30" s="15"/>
      <c r="Y30" s="15"/>
      <c r="Z30" s="15"/>
      <c r="AA30" s="15"/>
      <c r="AB30" s="15"/>
      <c r="AC30" s="15"/>
      <c r="AD30" s="15"/>
      <c r="AE30" s="15"/>
      <c r="AF30" s="15"/>
      <c r="AG30" s="15"/>
      <c r="AH30" s="15"/>
      <c r="AI30" s="26"/>
      <c r="AJ30" s="26"/>
      <c r="AK30" s="69"/>
      <c r="AL30" s="69"/>
      <c r="AM30" s="30"/>
      <c r="AN30" s="30"/>
      <c r="AO30" s="30"/>
      <c r="AP30" s="30"/>
      <c r="AQ30" s="339"/>
      <c r="AR30" s="30"/>
      <c r="AS30" s="30"/>
      <c r="AT30" s="202"/>
      <c r="AU30" s="181"/>
      <c r="AV30" s="13"/>
      <c r="AZ30" s="178"/>
      <c r="BC30" s="178"/>
      <c r="BE30" s="178"/>
      <c r="BI30" s="178"/>
      <c r="BJ30" s="232"/>
      <c r="BK30" s="240"/>
      <c r="BL30" s="265"/>
      <c r="BM30" s="257"/>
    </row>
    <row r="31" spans="1:65" s="1" customFormat="1" ht="20.25" x14ac:dyDescent="0.3">
      <c r="A31" s="2" t="s">
        <v>529</v>
      </c>
      <c r="AI31" s="27"/>
      <c r="AJ31" s="27"/>
      <c r="AK31" s="62"/>
      <c r="AL31" s="62"/>
      <c r="AM31" s="3"/>
      <c r="AN31" s="3"/>
      <c r="AO31" s="3"/>
      <c r="AP31" s="3"/>
      <c r="AQ31" s="317"/>
      <c r="AR31" s="3"/>
      <c r="AS31" s="3"/>
      <c r="AT31" s="201"/>
      <c r="AU31" s="182"/>
      <c r="AV31" s="162"/>
      <c r="AZ31" s="176"/>
      <c r="BC31" s="176"/>
      <c r="BE31" s="176"/>
      <c r="BI31" s="176"/>
      <c r="BJ31" s="231"/>
      <c r="BK31" s="239"/>
      <c r="BL31" s="264"/>
      <c r="BM31" s="256"/>
    </row>
    <row r="32" spans="1:65" s="4" customFormat="1" ht="12" x14ac:dyDescent="0.2">
      <c r="A32" s="12"/>
      <c r="B32" s="4" t="s">
        <v>436</v>
      </c>
      <c r="AA32" s="423"/>
      <c r="AB32" s="423"/>
      <c r="AC32" s="423"/>
      <c r="AD32" s="423"/>
      <c r="AE32" s="423"/>
      <c r="AF32" s="423"/>
      <c r="AG32" s="423"/>
      <c r="AH32" s="339"/>
      <c r="AI32" s="45"/>
      <c r="AJ32" s="23"/>
      <c r="AK32" s="81" t="b">
        <v>0</v>
      </c>
      <c r="AL32" s="30" t="s">
        <v>482</v>
      </c>
      <c r="AM32" s="30"/>
      <c r="AN32" s="30"/>
      <c r="AO32" s="45">
        <f>SUM($AI$77,$AI$93,$AI$109)</f>
        <v>0</v>
      </c>
      <c r="AP32" s="30"/>
      <c r="AQ32" s="339"/>
      <c r="AT32" s="202"/>
      <c r="AU32" s="181"/>
      <c r="AV32" s="13"/>
      <c r="AZ32" s="178"/>
      <c r="BC32" s="178"/>
      <c r="BE32" s="178"/>
      <c r="BI32" s="178"/>
      <c r="BJ32" s="232"/>
      <c r="BK32" s="240"/>
      <c r="BL32" s="265"/>
      <c r="BM32" s="257"/>
    </row>
    <row r="33" spans="1:65" s="4" customFormat="1" ht="12" x14ac:dyDescent="0.2">
      <c r="A33" s="12"/>
      <c r="B33" s="4" t="s">
        <v>437</v>
      </c>
      <c r="T33" s="501">
        <f>SUM($AI$77,$AI$93,$AI$109)</f>
        <v>0</v>
      </c>
      <c r="U33" s="501"/>
      <c r="V33" s="501"/>
      <c r="W33" s="421" t="s">
        <v>312</v>
      </c>
      <c r="X33" s="422"/>
      <c r="Y33" s="422"/>
      <c r="Z33" s="423"/>
      <c r="AA33" s="89"/>
      <c r="AB33" s="89"/>
      <c r="AC33" s="89"/>
      <c r="AD33" s="89"/>
      <c r="AE33" s="89"/>
      <c r="AF33" s="89"/>
      <c r="AG33" s="89"/>
      <c r="AH33" s="331"/>
      <c r="AI33" s="45"/>
      <c r="AJ33" s="23"/>
      <c r="AK33" s="81" t="b">
        <v>0</v>
      </c>
      <c r="AL33" s="30" t="s">
        <v>483</v>
      </c>
      <c r="AM33" s="30"/>
      <c r="AN33" s="30"/>
      <c r="AO33" s="431">
        <f>IF(SUMIFS($AI$56:$AI$110,$AK$56:$AK$110,TRUE)&gt;25000,25000,SUMIFS($AI$56:$AI$110,$AK$56:$AK$110,TRUE))</f>
        <v>0</v>
      </c>
      <c r="AP33" s="30"/>
      <c r="AQ33" s="339"/>
      <c r="AT33" s="202"/>
      <c r="AU33" s="181"/>
      <c r="AV33" s="13"/>
      <c r="AZ33" s="178"/>
      <c r="BC33" s="178"/>
      <c r="BE33" s="178"/>
      <c r="BI33" s="178"/>
      <c r="BJ33" s="232"/>
      <c r="BK33" s="240"/>
      <c r="BL33" s="265"/>
      <c r="BM33" s="257"/>
    </row>
    <row r="34" spans="1:65" s="4" customFormat="1" ht="17.25" customHeight="1" x14ac:dyDescent="0.2">
      <c r="A34" s="4" t="s">
        <v>507</v>
      </c>
      <c r="B34" s="6"/>
      <c r="H34" s="331"/>
      <c r="I34" s="331"/>
      <c r="J34" s="331"/>
      <c r="K34" s="331"/>
      <c r="L34" s="331"/>
      <c r="M34" s="331"/>
      <c r="N34" s="331"/>
      <c r="O34" s="331"/>
      <c r="P34" s="331"/>
      <c r="Q34" s="331"/>
      <c r="R34" s="331"/>
      <c r="S34" s="331"/>
      <c r="T34" s="498" t="str">
        <f>IF($AK$54,IF(SUMIFS($AI$63:$AI$110,$AK$63:$AK$110,TRUE)&gt;50000,50000,SUMIFS($AI$63:$AI$110,$AK$63:$AK$110,TRUE)),"TBD")</f>
        <v>TBD</v>
      </c>
      <c r="U34" s="498"/>
      <c r="V34" s="498"/>
      <c r="W34" s="424" t="s">
        <v>313</v>
      </c>
      <c r="X34" s="422"/>
      <c r="Y34" s="422"/>
      <c r="Z34" s="423"/>
      <c r="AA34" s="423"/>
      <c r="AB34" s="423"/>
      <c r="AC34" s="423"/>
      <c r="AD34" s="423"/>
      <c r="AE34" s="423"/>
      <c r="AF34" s="423"/>
      <c r="AG34" s="423"/>
      <c r="AH34" s="339"/>
      <c r="AI34" s="183"/>
      <c r="AJ34" s="484"/>
      <c r="AK34" s="28"/>
      <c r="AL34" s="45"/>
      <c r="AM34" s="30"/>
      <c r="AN34" s="30"/>
      <c r="AO34" s="30"/>
      <c r="AP34" s="30"/>
      <c r="AQ34" s="339"/>
      <c r="AR34" s="30"/>
      <c r="AS34" s="30"/>
      <c r="AT34" s="202"/>
      <c r="AU34" s="181"/>
      <c r="AV34" s="13"/>
      <c r="AZ34" s="178"/>
      <c r="BC34" s="178"/>
      <c r="BE34" s="178"/>
      <c r="BI34" s="178"/>
      <c r="BJ34" s="232"/>
      <c r="BK34" s="240"/>
      <c r="BL34" s="265"/>
      <c r="BM34" s="257"/>
    </row>
    <row r="35" spans="1:65" s="4" customFormat="1" ht="12" x14ac:dyDescent="0.2">
      <c r="B35" s="4" t="s">
        <v>509</v>
      </c>
      <c r="H35" s="392"/>
      <c r="I35" s="392"/>
      <c r="J35" s="392"/>
      <c r="K35" s="392"/>
      <c r="L35" s="392"/>
      <c r="M35" s="392"/>
      <c r="N35" s="392"/>
      <c r="O35" s="392"/>
      <c r="P35" s="392"/>
      <c r="Q35" s="392"/>
      <c r="R35" s="392"/>
      <c r="S35" s="392"/>
      <c r="T35" s="436"/>
      <c r="U35" s="436"/>
      <c r="V35" s="436"/>
      <c r="W35" s="425" t="s">
        <v>564</v>
      </c>
      <c r="AI35" s="392"/>
      <c r="AJ35" s="485"/>
      <c r="AK35" s="28"/>
      <c r="AL35" s="8"/>
      <c r="AM35" s="8"/>
      <c r="AN35" s="8"/>
      <c r="AO35" s="8"/>
      <c r="AP35" s="8"/>
      <c r="AQ35" s="8"/>
      <c r="AR35" s="8"/>
      <c r="AS35" s="8"/>
      <c r="AT35" s="205"/>
      <c r="AU35" s="181"/>
      <c r="AV35" s="13"/>
      <c r="AZ35" s="178"/>
      <c r="BC35" s="178"/>
      <c r="BE35" s="178"/>
      <c r="BI35" s="178"/>
      <c r="BJ35" s="232"/>
      <c r="BK35" s="240"/>
      <c r="BL35" s="265"/>
      <c r="BM35" s="257"/>
    </row>
    <row r="36" spans="1:65" s="4" customFormat="1" ht="12" x14ac:dyDescent="0.2">
      <c r="B36" s="504" t="s">
        <v>508</v>
      </c>
      <c r="C36" s="504"/>
      <c r="D36" s="504"/>
      <c r="E36" s="504"/>
      <c r="F36" s="504"/>
      <c r="G36" s="504"/>
      <c r="H36" s="504"/>
      <c r="I36" s="504"/>
      <c r="J36" s="504"/>
      <c r="K36" s="504"/>
      <c r="L36" s="504"/>
      <c r="M36" s="504"/>
      <c r="N36" s="504"/>
      <c r="O36" s="504"/>
      <c r="P36" s="504"/>
      <c r="T36" s="6"/>
      <c r="W36" s="4" t="s">
        <v>565</v>
      </c>
      <c r="AI36" s="392"/>
      <c r="AJ36" s="485"/>
      <c r="AK36" s="28"/>
      <c r="AL36" s="45"/>
      <c r="AM36" s="30"/>
      <c r="AN36" s="30"/>
      <c r="AO36" s="30"/>
      <c r="AP36" s="30"/>
      <c r="AQ36" s="339"/>
      <c r="AR36" s="30"/>
      <c r="AS36" s="30"/>
      <c r="AT36" s="202"/>
      <c r="AU36" s="181"/>
      <c r="AV36" s="13"/>
      <c r="AZ36" s="178"/>
      <c r="BC36" s="178"/>
      <c r="BE36" s="178"/>
      <c r="BI36" s="178"/>
      <c r="BJ36" s="232"/>
      <c r="BK36" s="240"/>
      <c r="BL36" s="265"/>
      <c r="BM36" s="257"/>
    </row>
    <row r="37" spans="1:65" s="331" customFormat="1" ht="12" x14ac:dyDescent="0.2">
      <c r="B37" s="504"/>
      <c r="C37" s="504"/>
      <c r="D37" s="504"/>
      <c r="E37" s="504"/>
      <c r="F37" s="504"/>
      <c r="G37" s="504"/>
      <c r="H37" s="504"/>
      <c r="I37" s="504"/>
      <c r="J37" s="504"/>
      <c r="K37" s="504"/>
      <c r="L37" s="504"/>
      <c r="M37" s="504"/>
      <c r="N37" s="504"/>
      <c r="O37" s="504"/>
      <c r="P37" s="504"/>
      <c r="T37" s="332"/>
      <c r="AI37" s="392"/>
      <c r="AJ37" s="485"/>
      <c r="AK37" s="28"/>
      <c r="AL37" s="45"/>
      <c r="AM37" s="339"/>
      <c r="AN37" s="339"/>
      <c r="AO37" s="339"/>
      <c r="AP37" s="339"/>
      <c r="AQ37" s="339"/>
      <c r="AR37" s="339"/>
      <c r="AS37" s="339"/>
      <c r="AT37" s="202"/>
      <c r="AU37" s="333"/>
      <c r="AV37" s="334"/>
      <c r="BJ37" s="368"/>
      <c r="BK37" s="371"/>
      <c r="BL37" s="377"/>
      <c r="BM37" s="374"/>
    </row>
    <row r="38" spans="1:65" s="331" customFormat="1" ht="12" customHeight="1" x14ac:dyDescent="0.2">
      <c r="A38" s="332"/>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J38" s="485"/>
      <c r="AK38" s="28"/>
      <c r="AL38" s="45"/>
      <c r="AM38" s="339"/>
      <c r="AN38" s="339"/>
      <c r="AO38" s="339"/>
      <c r="AP38" s="339"/>
      <c r="AQ38" s="339"/>
      <c r="AR38" s="339"/>
      <c r="AS38" s="339"/>
      <c r="AT38" s="202"/>
      <c r="AU38" s="333"/>
      <c r="AV38" s="334"/>
      <c r="BJ38" s="368"/>
      <c r="BK38" s="371"/>
      <c r="BL38" s="377"/>
      <c r="BM38" s="374"/>
    </row>
    <row r="39" spans="1:65" s="331" customFormat="1" ht="17.25" customHeight="1" x14ac:dyDescent="0.2">
      <c r="A39" s="332"/>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J39" s="485"/>
      <c r="AK39" s="28"/>
      <c r="AL39" s="45"/>
      <c r="AM39" s="339"/>
      <c r="AN39" s="339"/>
      <c r="AO39" s="339"/>
      <c r="AP39" s="339"/>
      <c r="AQ39" s="339"/>
      <c r="AR39" s="339"/>
      <c r="AS39" s="339"/>
      <c r="AT39" s="202"/>
      <c r="AU39" s="333"/>
      <c r="AV39" s="334"/>
      <c r="BJ39" s="368"/>
      <c r="BK39" s="371"/>
      <c r="BL39" s="377"/>
      <c r="BM39" s="374"/>
    </row>
    <row r="40" spans="1:65" s="1" customFormat="1" ht="20.25" x14ac:dyDescent="0.3">
      <c r="A40" s="426" t="s">
        <v>530</v>
      </c>
      <c r="B40" s="318"/>
      <c r="C40" s="318"/>
      <c r="D40" s="318"/>
      <c r="E40" s="318"/>
      <c r="F40" s="318"/>
      <c r="G40" s="318"/>
      <c r="H40" s="318"/>
      <c r="I40" s="318"/>
      <c r="J40" s="318"/>
      <c r="K40" s="318"/>
      <c r="L40" s="318"/>
      <c r="M40" s="318"/>
      <c r="N40" s="318"/>
      <c r="O40" s="318"/>
      <c r="P40" s="318"/>
      <c r="Q40" s="318"/>
      <c r="R40" s="318"/>
      <c r="S40" s="318"/>
      <c r="T40" s="317"/>
      <c r="U40" s="318"/>
      <c r="V40" s="318"/>
      <c r="W40" s="318"/>
      <c r="X40" s="318"/>
      <c r="Y40" s="318"/>
      <c r="Z40" s="318"/>
      <c r="AA40" s="318"/>
      <c r="AB40" s="318"/>
      <c r="AC40" s="318"/>
      <c r="AD40" s="318"/>
      <c r="AE40" s="318"/>
      <c r="AF40" s="318"/>
      <c r="AG40" s="318"/>
      <c r="AH40" s="331"/>
      <c r="AI40" s="331"/>
      <c r="AJ40" s="62"/>
      <c r="AK40" s="62"/>
      <c r="AL40" s="22"/>
      <c r="AM40" s="317"/>
      <c r="AN40" s="317"/>
      <c r="AO40" s="3"/>
      <c r="AP40" s="3"/>
      <c r="AQ40" s="317"/>
      <c r="AR40" s="3"/>
      <c r="AS40" s="3"/>
      <c r="AT40" s="201"/>
      <c r="AU40" s="182"/>
      <c r="AV40" s="162"/>
      <c r="AZ40" s="176"/>
      <c r="BC40" s="176"/>
      <c r="BE40" s="176"/>
      <c r="BI40" s="176"/>
      <c r="BJ40" s="231"/>
      <c r="BK40" s="239"/>
      <c r="BL40" s="264"/>
      <c r="BM40" s="256"/>
    </row>
    <row r="41" spans="1:65" s="1" customFormat="1" ht="14.25" customHeight="1" x14ac:dyDescent="0.2">
      <c r="A41" s="499"/>
      <c r="B41" s="499"/>
      <c r="C41" s="499"/>
      <c r="D41" s="499"/>
      <c r="E41" s="499"/>
      <c r="F41" s="499"/>
      <c r="G41" s="499"/>
      <c r="H41" s="499"/>
      <c r="I41" s="499"/>
      <c r="J41" s="499"/>
      <c r="K41" s="499"/>
      <c r="L41" s="499"/>
      <c r="M41" s="499"/>
      <c r="N41" s="499"/>
      <c r="O41" s="499"/>
      <c r="P41" s="499"/>
      <c r="Q41" s="499"/>
      <c r="R41" s="499"/>
      <c r="S41" s="318"/>
      <c r="T41" s="499"/>
      <c r="U41" s="499"/>
      <c r="V41" s="499"/>
      <c r="W41" s="499"/>
      <c r="X41" s="499"/>
      <c r="Y41" s="499"/>
      <c r="Z41" s="499"/>
      <c r="AA41" s="499"/>
      <c r="AB41" s="499"/>
      <c r="AC41" s="317"/>
      <c r="AD41" s="317"/>
      <c r="AE41" s="317"/>
      <c r="AF41" s="317"/>
      <c r="AG41" s="317"/>
      <c r="AH41" s="331"/>
      <c r="AI41" s="331"/>
      <c r="AJ41" s="318"/>
      <c r="AK41" s="61"/>
      <c r="AL41" s="62"/>
      <c r="AM41" s="317"/>
      <c r="AN41" s="317"/>
      <c r="AO41" s="3"/>
      <c r="AP41" s="3"/>
      <c r="AQ41" s="317"/>
      <c r="AR41" s="3"/>
      <c r="AS41" s="3"/>
      <c r="AT41" s="201"/>
      <c r="AU41" s="182"/>
      <c r="AV41" s="162"/>
      <c r="AZ41" s="176"/>
      <c r="BC41" s="176"/>
      <c r="BE41" s="176"/>
      <c r="BI41" s="176"/>
      <c r="BJ41" s="231"/>
      <c r="BK41" s="239"/>
      <c r="BL41" s="264"/>
      <c r="BM41" s="256"/>
    </row>
    <row r="42" spans="1:65" s="4" customFormat="1" ht="14.25" customHeight="1" x14ac:dyDescent="0.2">
      <c r="A42" s="433" t="s">
        <v>531</v>
      </c>
      <c r="B42" s="160"/>
      <c r="C42" s="160"/>
      <c r="D42" s="160"/>
      <c r="E42" s="160"/>
      <c r="F42" s="160"/>
      <c r="G42" s="160"/>
      <c r="H42" s="160"/>
      <c r="I42" s="160"/>
      <c r="J42" s="160"/>
      <c r="K42" s="160"/>
      <c r="L42" s="160"/>
      <c r="M42" s="160"/>
      <c r="N42" s="160"/>
      <c r="O42" s="160"/>
      <c r="P42" s="160"/>
      <c r="Q42" s="160"/>
      <c r="R42" s="160"/>
      <c r="S42" s="334"/>
      <c r="T42" s="160" t="s">
        <v>527</v>
      </c>
      <c r="U42" s="334"/>
      <c r="V42" s="334"/>
      <c r="W42" s="334"/>
      <c r="X42" s="334"/>
      <c r="Y42" s="334"/>
      <c r="Z42" s="334"/>
      <c r="AA42" s="334"/>
      <c r="AB42" s="334"/>
      <c r="AC42" s="339"/>
      <c r="AD42" s="339"/>
      <c r="AE42" s="339"/>
      <c r="AF42" s="339"/>
      <c r="AG42" s="339"/>
      <c r="AH42" s="339"/>
      <c r="AI42" s="339"/>
      <c r="AJ42" s="334"/>
      <c r="AK42" s="28"/>
      <c r="AL42" s="28"/>
      <c r="AM42" s="339"/>
      <c r="AN42" s="339"/>
      <c r="AO42" s="30"/>
      <c r="AP42" s="30"/>
      <c r="AQ42" s="339"/>
      <c r="AR42" s="30"/>
      <c r="AS42" s="30"/>
      <c r="AT42" s="202"/>
      <c r="AU42" s="181"/>
      <c r="AV42" s="13"/>
      <c r="AZ42" s="178"/>
      <c r="BC42" s="178"/>
      <c r="BE42" s="178"/>
      <c r="BI42" s="178"/>
      <c r="BJ42" s="232"/>
      <c r="BK42" s="240"/>
      <c r="BL42" s="265"/>
      <c r="BM42" s="257"/>
    </row>
    <row r="43" spans="1:65" s="1" customFormat="1" ht="14.25" customHeight="1" x14ac:dyDescent="0.2">
      <c r="A43" s="499"/>
      <c r="B43" s="499"/>
      <c r="C43" s="499"/>
      <c r="D43" s="499"/>
      <c r="E43" s="499"/>
      <c r="F43" s="499"/>
      <c r="G43" s="499"/>
      <c r="H43" s="499"/>
      <c r="I43" s="499"/>
      <c r="J43" s="499"/>
      <c r="K43" s="499"/>
      <c r="L43" s="499"/>
      <c r="M43" s="499"/>
      <c r="N43" s="499"/>
      <c r="O43" s="499"/>
      <c r="P43" s="499"/>
      <c r="Q43" s="499"/>
      <c r="R43" s="499"/>
      <c r="S43" s="318"/>
      <c r="T43" s="502"/>
      <c r="U43" s="502"/>
      <c r="V43" s="318"/>
      <c r="W43" s="499"/>
      <c r="X43" s="499"/>
      <c r="Y43" s="318"/>
      <c r="Z43" s="502"/>
      <c r="AA43" s="502"/>
      <c r="AB43" s="502"/>
      <c r="AC43" s="502"/>
      <c r="AD43" s="502"/>
      <c r="AE43" s="318"/>
      <c r="AF43" s="499"/>
      <c r="AG43" s="499"/>
      <c r="AH43" s="318"/>
      <c r="AI43" s="499"/>
      <c r="AJ43" s="499"/>
      <c r="AK43" s="45"/>
      <c r="AL43" s="22"/>
      <c r="AM43" s="317"/>
      <c r="AN43" s="317"/>
      <c r="AO43" s="3"/>
      <c r="AP43" s="3"/>
      <c r="AQ43" s="317"/>
      <c r="AR43" s="3"/>
      <c r="AS43" s="3"/>
      <c r="AT43" s="201"/>
      <c r="AU43" s="182"/>
      <c r="AV43" s="162"/>
      <c r="AZ43" s="176"/>
      <c r="BC43" s="176"/>
      <c r="BE43" s="176"/>
      <c r="BI43" s="176"/>
      <c r="BJ43" s="231"/>
      <c r="BK43" s="239"/>
      <c r="BL43" s="264"/>
      <c r="BM43" s="256"/>
    </row>
    <row r="44" spans="1:65" s="7" customFormat="1" ht="14.25" customHeight="1" x14ac:dyDescent="0.2">
      <c r="A44" s="433" t="s">
        <v>512</v>
      </c>
      <c r="B44" s="36"/>
      <c r="C44" s="36"/>
      <c r="D44" s="36"/>
      <c r="E44" s="36"/>
      <c r="F44" s="36"/>
      <c r="G44" s="36"/>
      <c r="H44" s="36"/>
      <c r="I44" s="36"/>
      <c r="J44" s="36"/>
      <c r="K44" s="36"/>
      <c r="L44" s="36"/>
      <c r="M44" s="36"/>
      <c r="N44" s="36"/>
      <c r="O44" s="36"/>
      <c r="P44" s="36"/>
      <c r="Q44" s="36"/>
      <c r="R44" s="36"/>
      <c r="S44" s="160"/>
      <c r="T44" s="433" t="s">
        <v>7</v>
      </c>
      <c r="U44" s="433"/>
      <c r="V44" s="160"/>
      <c r="W44" s="433" t="s">
        <v>5</v>
      </c>
      <c r="X44" s="433"/>
      <c r="Y44" s="160"/>
      <c r="Z44" s="433" t="s">
        <v>0</v>
      </c>
      <c r="AA44" s="433"/>
      <c r="AB44" s="433"/>
      <c r="AC44" s="433"/>
      <c r="AD44" s="433"/>
      <c r="AE44" s="160"/>
      <c r="AF44" s="160" t="s">
        <v>2</v>
      </c>
      <c r="AG44" s="160"/>
      <c r="AH44" s="160"/>
      <c r="AI44" s="160" t="s">
        <v>4</v>
      </c>
      <c r="AJ44" s="160"/>
      <c r="AK44" s="45"/>
      <c r="AL44" s="70"/>
      <c r="AM44" s="36"/>
      <c r="AN44" s="36"/>
      <c r="AO44" s="36"/>
      <c r="AP44" s="36"/>
      <c r="AQ44" s="36"/>
      <c r="AR44" s="36"/>
      <c r="AS44" s="36"/>
      <c r="AT44" s="206"/>
      <c r="AU44" s="285"/>
      <c r="AV44" s="139"/>
      <c r="AZ44" s="179"/>
      <c r="BC44" s="179"/>
      <c r="BE44" s="179"/>
      <c r="BI44" s="179"/>
      <c r="BJ44" s="235"/>
      <c r="BK44" s="243"/>
      <c r="BL44" s="268"/>
      <c r="BM44" s="260"/>
    </row>
    <row r="45" spans="1:65" s="179" customFormat="1" ht="12" x14ac:dyDescent="0.2">
      <c r="A45" s="160"/>
      <c r="B45" s="36"/>
      <c r="C45" s="36"/>
      <c r="D45" s="36"/>
      <c r="E45" s="36"/>
      <c r="F45" s="36"/>
      <c r="G45" s="36"/>
      <c r="H45" s="36"/>
      <c r="I45" s="36"/>
      <c r="J45" s="36"/>
      <c r="K45" s="36"/>
      <c r="L45" s="36"/>
      <c r="M45" s="36"/>
      <c r="N45" s="36"/>
      <c r="O45" s="36"/>
      <c r="P45" s="36"/>
      <c r="Q45" s="36"/>
      <c r="R45" s="36"/>
      <c r="S45" s="160"/>
      <c r="T45" s="160"/>
      <c r="U45" s="160"/>
      <c r="V45" s="160"/>
      <c r="W45" s="160"/>
      <c r="X45" s="160"/>
      <c r="Y45" s="160"/>
      <c r="Z45" s="160"/>
      <c r="AA45" s="160"/>
      <c r="AB45" s="160"/>
      <c r="AC45" s="160"/>
      <c r="AD45" s="160"/>
      <c r="AE45" s="160"/>
      <c r="AF45" s="160"/>
      <c r="AG45" s="160"/>
      <c r="AH45" s="160"/>
      <c r="AI45" s="160"/>
      <c r="AJ45" s="160"/>
      <c r="AK45" s="45"/>
      <c r="AL45" s="70"/>
      <c r="AM45" s="36"/>
      <c r="AN45" s="36"/>
      <c r="AO45" s="36"/>
      <c r="AP45" s="36"/>
      <c r="AQ45" s="36"/>
      <c r="AR45" s="36"/>
      <c r="AS45" s="36"/>
      <c r="AT45" s="206"/>
      <c r="AU45" s="285"/>
      <c r="AV45" s="139"/>
      <c r="BJ45" s="235"/>
      <c r="BK45" s="243"/>
      <c r="BL45" s="268"/>
      <c r="BM45" s="260"/>
    </row>
    <row r="46" spans="1:65" s="179" customFormat="1" ht="12" x14ac:dyDescent="0.2">
      <c r="A46" s="160"/>
      <c r="B46" s="36"/>
      <c r="C46" s="36"/>
      <c r="D46" s="36"/>
      <c r="E46" s="36"/>
      <c r="F46" s="36"/>
      <c r="G46" s="36"/>
      <c r="H46" s="36"/>
      <c r="I46" s="36"/>
      <c r="J46" s="36"/>
      <c r="K46" s="36"/>
      <c r="L46" s="36"/>
      <c r="M46" s="36"/>
      <c r="N46" s="36"/>
      <c r="O46" s="36"/>
      <c r="P46" s="36"/>
      <c r="Q46" s="36"/>
      <c r="R46" s="36"/>
      <c r="S46" s="160"/>
      <c r="T46" s="160"/>
      <c r="U46" s="160"/>
      <c r="V46" s="160"/>
      <c r="W46" s="160"/>
      <c r="X46" s="160"/>
      <c r="Y46" s="160"/>
      <c r="Z46" s="160"/>
      <c r="AA46" s="160"/>
      <c r="AB46" s="160"/>
      <c r="AC46" s="160"/>
      <c r="AD46" s="160"/>
      <c r="AE46" s="160"/>
      <c r="AF46" s="160"/>
      <c r="AG46" s="160"/>
      <c r="AH46" s="160"/>
      <c r="AI46" s="160"/>
      <c r="AJ46" s="160"/>
      <c r="AK46" s="45"/>
      <c r="AL46" s="70"/>
      <c r="AM46" s="36"/>
      <c r="AN46" s="36"/>
      <c r="AO46" s="36"/>
      <c r="AP46" s="36"/>
      <c r="AQ46" s="36"/>
      <c r="AR46" s="36"/>
      <c r="AS46" s="36"/>
      <c r="AT46" s="206"/>
      <c r="AU46" s="285"/>
      <c r="AV46" s="139"/>
      <c r="BJ46" s="235"/>
      <c r="BK46" s="243"/>
      <c r="BL46" s="268"/>
      <c r="BM46" s="260"/>
    </row>
    <row r="47" spans="1:65" s="179" customFormat="1" ht="12" x14ac:dyDescent="0.25">
      <c r="A47" s="427"/>
      <c r="B47" s="36"/>
      <c r="C47" s="36"/>
      <c r="D47" s="36"/>
      <c r="E47" s="36"/>
      <c r="F47" s="36"/>
      <c r="G47" s="36"/>
      <c r="H47" s="36"/>
      <c r="I47" s="36"/>
      <c r="J47" s="36"/>
      <c r="K47" s="36"/>
      <c r="L47" s="36"/>
      <c r="M47" s="36"/>
      <c r="N47" s="36"/>
      <c r="O47" s="36"/>
      <c r="P47" s="36"/>
      <c r="Q47" s="36"/>
      <c r="R47" s="36"/>
      <c r="S47" s="160"/>
      <c r="T47" s="160"/>
      <c r="U47" s="160"/>
      <c r="V47" s="160"/>
      <c r="W47" s="160"/>
      <c r="X47" s="160"/>
      <c r="Y47" s="160"/>
      <c r="Z47" s="160"/>
      <c r="AA47" s="160"/>
      <c r="AB47" s="160"/>
      <c r="AC47" s="160"/>
      <c r="AD47" s="160"/>
      <c r="AE47" s="160"/>
      <c r="AF47" s="160"/>
      <c r="AG47" s="160"/>
      <c r="AH47" s="160"/>
      <c r="AI47" s="160"/>
      <c r="AJ47" s="160"/>
      <c r="AK47" s="160"/>
      <c r="AL47" s="70"/>
      <c r="AM47" s="36"/>
      <c r="AN47" s="36"/>
      <c r="AO47" s="36"/>
      <c r="AP47" s="36"/>
      <c r="AQ47" s="36"/>
      <c r="AR47" s="36"/>
      <c r="AS47" s="36"/>
      <c r="AT47" s="206"/>
      <c r="AU47" s="285"/>
      <c r="AV47" s="139"/>
      <c r="BJ47" s="235"/>
      <c r="BK47" s="243"/>
      <c r="BL47" s="268"/>
      <c r="BM47" s="260"/>
    </row>
    <row r="48" spans="1:65" s="1" customFormat="1" ht="20.25" x14ac:dyDescent="0.3">
      <c r="A48" s="426" t="s">
        <v>551</v>
      </c>
      <c r="B48" s="317"/>
      <c r="C48" s="317"/>
      <c r="D48" s="317"/>
      <c r="E48" s="317"/>
      <c r="F48" s="317"/>
      <c r="G48" s="317"/>
      <c r="H48" s="317"/>
      <c r="I48" s="317"/>
      <c r="J48" s="317"/>
      <c r="K48" s="317"/>
      <c r="L48" s="317"/>
      <c r="M48" s="317"/>
      <c r="N48" s="317"/>
      <c r="O48" s="317"/>
      <c r="P48" s="317"/>
      <c r="Q48" s="317"/>
      <c r="R48" s="317"/>
      <c r="S48" s="318"/>
      <c r="T48" s="317"/>
      <c r="U48" s="317"/>
      <c r="V48" s="317"/>
      <c r="W48" s="317"/>
      <c r="X48" s="317"/>
      <c r="Y48" s="317"/>
      <c r="Z48" s="317"/>
      <c r="AA48" s="317"/>
      <c r="AB48" s="317"/>
      <c r="AC48" s="318"/>
      <c r="AD48" s="317"/>
      <c r="AE48" s="317"/>
      <c r="AF48" s="317"/>
      <c r="AG48" s="317"/>
      <c r="AH48" s="317"/>
      <c r="AI48" s="317"/>
      <c r="AJ48" s="62"/>
      <c r="AK48" s="160"/>
      <c r="AL48" s="22"/>
      <c r="AM48" s="317"/>
      <c r="AN48" s="317"/>
      <c r="AO48" s="3"/>
      <c r="AP48" s="3"/>
      <c r="AQ48" s="317"/>
      <c r="AR48" s="3"/>
      <c r="AS48" s="3"/>
      <c r="AT48" s="201"/>
      <c r="AU48" s="182"/>
      <c r="AV48" s="162"/>
      <c r="AZ48" s="176"/>
      <c r="BC48" s="176"/>
      <c r="BE48" s="176"/>
      <c r="BI48" s="176"/>
      <c r="BJ48" s="231"/>
      <c r="BK48" s="239"/>
      <c r="BL48" s="264"/>
      <c r="BM48" s="256"/>
    </row>
    <row r="49" spans="1:65" s="4" customFormat="1" ht="14.25" customHeight="1" x14ac:dyDescent="0.2">
      <c r="A49" s="499"/>
      <c r="B49" s="499"/>
      <c r="C49" s="499"/>
      <c r="D49" s="499"/>
      <c r="E49" s="499"/>
      <c r="F49" s="499"/>
      <c r="G49" s="499"/>
      <c r="H49" s="499"/>
      <c r="I49" s="499"/>
      <c r="J49" s="499"/>
      <c r="K49" s="499"/>
      <c r="L49" s="499"/>
      <c r="M49" s="499"/>
      <c r="N49" s="499"/>
      <c r="O49" s="499"/>
      <c r="P49" s="317"/>
      <c r="Q49" s="499"/>
      <c r="R49" s="499"/>
      <c r="S49" s="499"/>
      <c r="T49" s="499"/>
      <c r="U49" s="499"/>
      <c r="V49" s="499"/>
      <c r="W49" s="499"/>
      <c r="X49" s="499"/>
      <c r="Y49" s="499"/>
      <c r="Z49" s="499"/>
      <c r="AA49" s="499"/>
      <c r="AB49" s="499"/>
      <c r="AC49" s="499"/>
      <c r="AD49" s="499"/>
      <c r="AE49" s="339"/>
      <c r="AF49" s="499"/>
      <c r="AG49" s="499"/>
      <c r="AH49" s="499"/>
      <c r="AI49" s="499"/>
      <c r="AJ49" s="499"/>
      <c r="AK49" s="160"/>
      <c r="AL49" s="22"/>
      <c r="AM49" s="317"/>
      <c r="AN49" s="317"/>
      <c r="AO49" s="30"/>
      <c r="AP49" s="30"/>
      <c r="AQ49" s="339"/>
      <c r="AR49" s="30"/>
      <c r="AS49" s="30"/>
      <c r="AT49" s="202"/>
      <c r="AU49" s="181"/>
      <c r="AV49" s="13"/>
      <c r="AZ49" s="178"/>
      <c r="BC49" s="178"/>
      <c r="BE49" s="178"/>
      <c r="BI49" s="178"/>
      <c r="BJ49" s="232"/>
      <c r="BK49" s="240"/>
      <c r="BL49" s="265"/>
      <c r="BM49" s="257"/>
    </row>
    <row r="50" spans="1:65" s="4" customFormat="1" ht="14.25" customHeight="1" x14ac:dyDescent="0.2">
      <c r="A50" s="166" t="s">
        <v>515</v>
      </c>
      <c r="B50" s="339"/>
      <c r="C50" s="339"/>
      <c r="D50" s="339"/>
      <c r="E50" s="339"/>
      <c r="F50" s="339"/>
      <c r="G50" s="339"/>
      <c r="H50" s="339"/>
      <c r="I50" s="339"/>
      <c r="J50" s="339"/>
      <c r="K50" s="339"/>
      <c r="L50" s="339"/>
      <c r="M50" s="339"/>
      <c r="N50" s="334"/>
      <c r="O50" s="334"/>
      <c r="P50" s="317"/>
      <c r="Q50" s="166" t="s">
        <v>513</v>
      </c>
      <c r="R50" s="339"/>
      <c r="S50" s="339"/>
      <c r="T50" s="339"/>
      <c r="U50" s="339"/>
      <c r="V50" s="339"/>
      <c r="W50" s="339"/>
      <c r="X50" s="339"/>
      <c r="Y50" s="339"/>
      <c r="Z50" s="339"/>
      <c r="AA50" s="339"/>
      <c r="AB50" s="339"/>
      <c r="AC50" s="339"/>
      <c r="AD50" s="334"/>
      <c r="AE50" s="339"/>
      <c r="AF50" s="160" t="s">
        <v>9</v>
      </c>
      <c r="AG50" s="334"/>
      <c r="AH50" s="334"/>
      <c r="AI50" s="334"/>
      <c r="AJ50" s="334"/>
      <c r="AK50" s="160"/>
      <c r="AL50" s="22"/>
      <c r="AM50" s="317"/>
      <c r="AN50" s="317"/>
      <c r="AO50" s="30"/>
      <c r="AP50" s="30"/>
      <c r="AQ50" s="339"/>
      <c r="AR50" s="30"/>
      <c r="AS50" s="30"/>
      <c r="AT50" s="202"/>
      <c r="AU50" s="181"/>
      <c r="AV50" s="13"/>
      <c r="AZ50" s="178"/>
      <c r="BC50" s="178"/>
      <c r="BE50" s="178"/>
      <c r="BI50" s="178"/>
      <c r="BJ50" s="232"/>
      <c r="BK50" s="240"/>
      <c r="BL50" s="265"/>
      <c r="BM50" s="257"/>
    </row>
    <row r="51" spans="1:65" s="331" customFormat="1" ht="11.45" customHeight="1" x14ac:dyDescent="0.2">
      <c r="A51" s="456"/>
      <c r="B51" s="456"/>
      <c r="C51" s="456"/>
      <c r="D51" s="456"/>
      <c r="E51" s="456"/>
      <c r="F51" s="456"/>
      <c r="G51" s="456"/>
      <c r="H51" s="456"/>
      <c r="I51" s="456"/>
      <c r="J51" s="456"/>
      <c r="K51" s="456"/>
      <c r="L51" s="456"/>
      <c r="M51" s="456"/>
      <c r="N51" s="456"/>
      <c r="O51" s="453"/>
      <c r="P51" s="486"/>
      <c r="Q51" s="512" t="s">
        <v>514</v>
      </c>
      <c r="R51" s="512"/>
      <c r="S51" s="512"/>
      <c r="T51" s="512"/>
      <c r="U51" s="512"/>
      <c r="V51" s="512"/>
      <c r="W51" s="512"/>
      <c r="X51" s="512"/>
      <c r="Y51" s="512"/>
      <c r="Z51" s="512"/>
      <c r="AA51" s="512"/>
      <c r="AB51" s="512"/>
      <c r="AC51" s="512"/>
      <c r="AD51" s="512"/>
      <c r="AE51" s="454"/>
      <c r="AF51" s="455"/>
      <c r="AG51" s="453"/>
      <c r="AH51" s="453"/>
      <c r="AI51" s="453"/>
      <c r="AJ51" s="453"/>
      <c r="AK51" s="160"/>
      <c r="AL51" s="334"/>
      <c r="AM51" s="334"/>
      <c r="AN51" s="334"/>
      <c r="AO51" s="339"/>
      <c r="AP51" s="339"/>
      <c r="AQ51" s="339"/>
      <c r="AR51" s="339"/>
      <c r="AS51" s="339"/>
      <c r="AT51" s="202"/>
      <c r="AU51" s="333"/>
      <c r="AV51" s="334"/>
      <c r="BJ51" s="368"/>
      <c r="BK51" s="371"/>
      <c r="BL51" s="377"/>
      <c r="BM51" s="374"/>
    </row>
    <row r="52" spans="1:65" s="331" customFormat="1" ht="11.45" customHeight="1" x14ac:dyDescent="0.2">
      <c r="A52" s="456"/>
      <c r="B52" s="456"/>
      <c r="C52" s="456"/>
      <c r="D52" s="456"/>
      <c r="E52" s="456"/>
      <c r="F52" s="456"/>
      <c r="G52" s="456"/>
      <c r="H52" s="456"/>
      <c r="I52" s="456"/>
      <c r="J52" s="456"/>
      <c r="K52" s="456"/>
      <c r="L52" s="456"/>
      <c r="M52" s="456"/>
      <c r="N52" s="456"/>
      <c r="O52" s="453"/>
      <c r="P52" s="486"/>
      <c r="Q52" s="512"/>
      <c r="R52" s="512"/>
      <c r="S52" s="512"/>
      <c r="T52" s="512"/>
      <c r="U52" s="512"/>
      <c r="V52" s="512"/>
      <c r="W52" s="512"/>
      <c r="X52" s="512"/>
      <c r="Y52" s="512"/>
      <c r="Z52" s="512"/>
      <c r="AA52" s="512"/>
      <c r="AB52" s="512"/>
      <c r="AC52" s="512"/>
      <c r="AD52" s="512"/>
      <c r="AE52" s="454"/>
      <c r="AF52" s="455"/>
      <c r="AG52" s="453"/>
      <c r="AH52" s="453"/>
      <c r="AI52" s="453"/>
      <c r="AJ52" s="453"/>
      <c r="AK52" s="160"/>
      <c r="AL52" s="334"/>
      <c r="AM52" s="334"/>
      <c r="AN52" s="334"/>
      <c r="AO52" s="339"/>
      <c r="AP52" s="339"/>
      <c r="AQ52" s="339"/>
      <c r="AR52" s="339"/>
      <c r="AS52" s="339"/>
      <c r="AT52" s="202"/>
      <c r="AU52" s="333"/>
      <c r="AV52" s="334"/>
      <c r="BJ52" s="368"/>
      <c r="BK52" s="371"/>
      <c r="BL52" s="377"/>
      <c r="BM52" s="374"/>
    </row>
    <row r="53" spans="1:65" s="331" customFormat="1" ht="23.25" customHeight="1" x14ac:dyDescent="0.2">
      <c r="A53" s="456"/>
      <c r="B53" s="456"/>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7"/>
      <c r="AJ53" s="457"/>
      <c r="AK53" s="81"/>
      <c r="AL53" s="45"/>
      <c r="AM53" s="339"/>
      <c r="AN53" s="339"/>
      <c r="AO53" s="339"/>
      <c r="AP53" s="339"/>
      <c r="AQ53" s="339"/>
      <c r="AR53" s="339"/>
      <c r="AS53" s="339"/>
      <c r="AT53" s="202"/>
      <c r="AU53" s="333"/>
      <c r="AV53" s="334"/>
      <c r="BJ53" s="368"/>
      <c r="BK53" s="371"/>
      <c r="BL53" s="377"/>
      <c r="BM53" s="374"/>
    </row>
    <row r="54" spans="1:65" s="4" customFormat="1" ht="11.45" customHeight="1" x14ac:dyDescent="0.2">
      <c r="A54" s="456"/>
      <c r="B54" s="456"/>
      <c r="C54" s="456"/>
      <c r="D54" s="456"/>
      <c r="E54" s="456"/>
      <c r="F54" s="456"/>
      <c r="G54" s="456"/>
      <c r="H54" s="456"/>
      <c r="I54" s="456"/>
      <c r="J54" s="456"/>
      <c r="K54" s="456"/>
      <c r="L54" s="456"/>
      <c r="M54" s="456"/>
      <c r="N54" s="456"/>
      <c r="O54" s="487"/>
      <c r="P54" s="487"/>
      <c r="Q54" s="458"/>
      <c r="R54" s="458"/>
      <c r="S54" s="452"/>
      <c r="T54" s="459" t="s">
        <v>404</v>
      </c>
      <c r="U54" s="459"/>
      <c r="V54" s="459"/>
      <c r="W54" s="459"/>
      <c r="X54" s="460"/>
      <c r="Y54" s="461"/>
      <c r="Z54" s="461"/>
      <c r="AA54" s="459"/>
      <c r="AB54" s="459"/>
      <c r="AC54" s="459"/>
      <c r="AD54" s="460"/>
      <c r="AE54" s="461"/>
      <c r="AF54" s="461"/>
      <c r="AG54" s="461"/>
      <c r="AH54" s="461"/>
      <c r="AI54" s="511" t="s">
        <v>11</v>
      </c>
      <c r="AJ54" s="511"/>
      <c r="AK54" s="341" t="b">
        <v>0</v>
      </c>
      <c r="AL54" s="45"/>
      <c r="AM54" s="30"/>
      <c r="AN54" s="30"/>
      <c r="AO54" s="30"/>
      <c r="AP54" s="30"/>
      <c r="AQ54" s="339"/>
      <c r="AR54" s="30"/>
      <c r="AS54" s="30"/>
      <c r="AT54" s="202"/>
      <c r="AU54" s="181"/>
      <c r="AV54" s="13"/>
      <c r="AZ54" s="178"/>
      <c r="BC54" s="178"/>
      <c r="BE54" s="178"/>
      <c r="BI54" s="178"/>
      <c r="BJ54" s="232"/>
      <c r="BK54" s="240"/>
      <c r="BL54" s="265"/>
      <c r="BM54" s="257"/>
    </row>
    <row r="55" spans="1:65" s="4" customFormat="1" ht="17.25" customHeight="1" x14ac:dyDescent="0.2">
      <c r="A55" s="488" t="s">
        <v>398</v>
      </c>
      <c r="B55" s="489"/>
      <c r="C55" s="489"/>
      <c r="D55" s="489"/>
      <c r="E55" s="489"/>
      <c r="F55" s="489"/>
      <c r="G55" s="489"/>
      <c r="H55" s="489"/>
      <c r="I55" s="489"/>
      <c r="J55" s="489"/>
      <c r="K55" s="489"/>
      <c r="L55" s="489"/>
      <c r="M55" s="489"/>
      <c r="N55" s="489"/>
      <c r="O55" s="489"/>
      <c r="P55" s="490"/>
      <c r="Q55" s="462"/>
      <c r="R55" s="462"/>
      <c r="S55" s="452"/>
      <c r="T55" s="463" t="s">
        <v>12</v>
      </c>
      <c r="U55" s="463"/>
      <c r="V55" s="463"/>
      <c r="W55" s="463"/>
      <c r="X55" s="463"/>
      <c r="Y55" s="463"/>
      <c r="Z55" s="542"/>
      <c r="AA55" s="542"/>
      <c r="AB55" s="542"/>
      <c r="AC55" s="542"/>
      <c r="AD55" s="543" t="s">
        <v>421</v>
      </c>
      <c r="AE55" s="543"/>
      <c r="AF55" s="543"/>
      <c r="AG55" s="543"/>
      <c r="AH55" s="543"/>
      <c r="AI55" s="541"/>
      <c r="AJ55" s="541"/>
      <c r="AK55" s="28"/>
      <c r="AL55" s="28"/>
      <c r="AM55" s="30"/>
      <c r="AN55" s="30"/>
      <c r="AO55" s="30"/>
      <c r="AP55" s="30"/>
      <c r="AQ55" s="339"/>
      <c r="AR55" s="30"/>
      <c r="AS55" s="30"/>
      <c r="AT55" s="202"/>
      <c r="AU55" s="181"/>
      <c r="AV55" s="13"/>
      <c r="AZ55" s="178"/>
      <c r="BC55" s="178"/>
      <c r="BE55" s="178"/>
      <c r="BI55" s="178"/>
      <c r="BJ55" s="232"/>
      <c r="BK55" s="240"/>
      <c r="BL55" s="265"/>
      <c r="BM55" s="257"/>
    </row>
    <row r="56" spans="1:65" s="4" customFormat="1" ht="14.25" customHeight="1" x14ac:dyDescent="0.2">
      <c r="Z56" s="513" t="s">
        <v>395</v>
      </c>
      <c r="AA56" s="513"/>
      <c r="AB56" s="513"/>
      <c r="AC56" s="513"/>
      <c r="AD56" s="513"/>
      <c r="AE56" s="513"/>
      <c r="AF56" s="513"/>
      <c r="AG56" s="513"/>
      <c r="AH56" s="513"/>
      <c r="AI56" s="513"/>
      <c r="AJ56" s="513"/>
      <c r="AK56" s="33"/>
      <c r="AL56" s="341"/>
      <c r="AM56" s="30"/>
      <c r="AN56" s="30"/>
      <c r="AO56" s="30"/>
      <c r="AP56" s="76"/>
      <c r="AQ56" s="30"/>
      <c r="AR56" s="30"/>
      <c r="AS56" s="30"/>
      <c r="AT56" s="202"/>
      <c r="AU56" s="181"/>
      <c r="AV56" s="13"/>
      <c r="AZ56" s="178"/>
      <c r="BC56" s="178"/>
      <c r="BE56" s="178"/>
      <c r="BM56" s="257"/>
    </row>
    <row r="57" spans="1:65" s="4" customFormat="1" ht="14.25" customHeight="1" x14ac:dyDescent="0.2">
      <c r="Z57" s="513"/>
      <c r="AA57" s="513"/>
      <c r="AB57" s="513"/>
      <c r="AC57" s="513"/>
      <c r="AD57" s="513"/>
      <c r="AE57" s="513"/>
      <c r="AF57" s="513"/>
      <c r="AG57" s="513"/>
      <c r="AH57" s="513"/>
      <c r="AI57" s="513"/>
      <c r="AJ57" s="513"/>
      <c r="AK57" s="33"/>
      <c r="AL57" s="341"/>
      <c r="AM57" s="33"/>
      <c r="AN57" s="30"/>
      <c r="AO57" s="30"/>
      <c r="AP57" s="30"/>
      <c r="AQ57" s="30"/>
      <c r="AR57" s="30"/>
      <c r="AS57" s="30"/>
      <c r="AT57" s="202"/>
      <c r="AU57" s="181"/>
      <c r="AV57" s="13"/>
      <c r="AZ57" s="178"/>
      <c r="BC57" s="178"/>
      <c r="BE57" s="178"/>
      <c r="BI57" s="178"/>
      <c r="BJ57" s="232"/>
      <c r="BK57" s="240"/>
      <c r="BL57" s="265"/>
      <c r="BM57" s="257"/>
    </row>
    <row r="58" spans="1:65" s="4" customFormat="1" ht="14.25" customHeight="1" x14ac:dyDescent="0.2">
      <c r="Z58" s="514" t="s">
        <v>405</v>
      </c>
      <c r="AA58" s="514"/>
      <c r="AB58" s="514"/>
      <c r="AC58" s="514"/>
      <c r="AD58" s="514"/>
      <c r="AE58" s="514"/>
      <c r="AF58" s="514"/>
      <c r="AG58" s="514"/>
      <c r="AH58" s="514"/>
      <c r="AI58" s="514"/>
      <c r="AJ58" s="514"/>
      <c r="AK58" s="33"/>
      <c r="AL58" s="341"/>
      <c r="AM58" s="33"/>
      <c r="AN58" s="30"/>
      <c r="AO58" s="30"/>
      <c r="AP58" s="30"/>
      <c r="AQ58" s="30"/>
      <c r="AR58" s="30"/>
      <c r="AS58" s="30"/>
      <c r="AT58" s="202"/>
      <c r="AU58" s="181"/>
      <c r="AV58" s="13"/>
      <c r="AZ58" s="178"/>
      <c r="BC58" s="178"/>
      <c r="BE58" s="178"/>
      <c r="BI58" s="178"/>
      <c r="BJ58" s="232"/>
      <c r="BK58" s="240"/>
      <c r="BL58" s="265"/>
      <c r="BM58" s="257"/>
    </row>
    <row r="59" spans="1:65" s="4" customFormat="1" ht="14.25" customHeight="1" x14ac:dyDescent="0.2">
      <c r="Z59" s="515"/>
      <c r="AA59" s="515"/>
      <c r="AB59" s="515"/>
      <c r="AC59" s="515"/>
      <c r="AD59" s="515"/>
      <c r="AE59" s="515"/>
      <c r="AF59" s="515"/>
      <c r="AG59" s="515"/>
      <c r="AH59" s="515"/>
      <c r="AI59" s="515"/>
      <c r="AJ59" s="515"/>
      <c r="AK59" s="33"/>
      <c r="AL59" s="341"/>
      <c r="AM59" s="33"/>
      <c r="AN59" s="30"/>
      <c r="AO59" s="30"/>
      <c r="AP59" s="30"/>
      <c r="AQ59" s="30"/>
      <c r="AR59" s="30"/>
      <c r="AS59" s="30"/>
      <c r="AT59" s="202"/>
      <c r="AU59" s="181"/>
      <c r="AV59" s="13"/>
      <c r="AZ59" s="178"/>
      <c r="BC59" s="178"/>
      <c r="BE59" s="178"/>
      <c r="BI59" s="178"/>
      <c r="BJ59" s="232"/>
      <c r="BK59" s="240"/>
      <c r="BL59" s="265"/>
      <c r="BM59" s="257"/>
    </row>
    <row r="60" spans="1:65" s="331" customFormat="1" ht="14.25" customHeight="1" x14ac:dyDescent="0.2">
      <c r="Z60" s="482"/>
      <c r="AA60" s="482"/>
      <c r="AB60" s="482"/>
      <c r="AC60" s="482"/>
      <c r="AD60" s="482"/>
      <c r="AE60" s="482"/>
      <c r="AF60" s="482"/>
      <c r="AG60" s="482"/>
      <c r="AH60" s="482"/>
      <c r="AI60" s="482"/>
      <c r="AJ60" s="482"/>
      <c r="AK60" s="341"/>
      <c r="AL60" s="341"/>
      <c r="AM60" s="341"/>
      <c r="AN60" s="339"/>
      <c r="AO60" s="339"/>
      <c r="AP60" s="339"/>
      <c r="AQ60" s="339"/>
      <c r="AR60" s="339"/>
      <c r="AS60" s="339"/>
      <c r="AT60" s="202"/>
      <c r="AU60" s="333"/>
      <c r="AV60" s="334"/>
      <c r="BJ60" s="368"/>
      <c r="BK60" s="371"/>
      <c r="BL60" s="377"/>
      <c r="BM60" s="374"/>
    </row>
    <row r="61" spans="1:65" s="331" customFormat="1" ht="14.25" customHeight="1" x14ac:dyDescent="0.2">
      <c r="Z61" s="339"/>
      <c r="AA61" s="339"/>
      <c r="AB61" s="339"/>
      <c r="AC61" s="339"/>
      <c r="AD61" s="339"/>
      <c r="AE61" s="31"/>
      <c r="AF61" s="334"/>
      <c r="AG61" s="334"/>
      <c r="AH61" s="334"/>
      <c r="AI61" s="341"/>
      <c r="AJ61" s="341"/>
      <c r="AK61" s="341"/>
      <c r="AL61" s="341"/>
      <c r="AM61" s="341"/>
      <c r="AN61" s="339"/>
      <c r="AO61" s="339"/>
      <c r="AP61" s="339"/>
      <c r="AQ61" s="339"/>
      <c r="AR61" s="339"/>
      <c r="AS61" s="339"/>
      <c r="AT61" s="202"/>
      <c r="AU61" s="333"/>
      <c r="AV61" s="334"/>
      <c r="BJ61" s="368"/>
      <c r="BK61" s="371"/>
      <c r="BL61" s="377"/>
      <c r="BM61" s="374"/>
    </row>
    <row r="62" spans="1:65" s="4" customFormat="1" ht="14.25" customHeight="1" x14ac:dyDescent="0.2">
      <c r="Z62" s="30"/>
      <c r="AA62" s="30"/>
      <c r="AB62" s="30"/>
      <c r="AC62" s="30"/>
      <c r="AD62" s="30"/>
      <c r="AE62" s="31"/>
      <c r="AF62" s="13"/>
      <c r="AG62" s="13"/>
      <c r="AH62" s="13"/>
      <c r="AI62" s="33"/>
      <c r="AJ62" s="34"/>
      <c r="AK62" s="33"/>
      <c r="AL62" s="341"/>
      <c r="AM62" s="33"/>
      <c r="AN62" s="30"/>
      <c r="AO62" s="30"/>
      <c r="AP62" s="30"/>
      <c r="AQ62" s="30"/>
      <c r="AR62" s="30"/>
      <c r="AS62" s="30"/>
      <c r="AT62" s="202"/>
      <c r="AU62" s="181"/>
      <c r="AV62" s="13"/>
      <c r="AZ62" s="178"/>
      <c r="BC62" s="178"/>
      <c r="BE62" s="178"/>
      <c r="BI62" s="178"/>
      <c r="BJ62" s="232"/>
      <c r="BK62" s="240"/>
      <c r="BL62" s="265"/>
      <c r="BM62" s="257"/>
    </row>
    <row r="63" spans="1:65" s="1" customFormat="1" ht="20.25" x14ac:dyDescent="0.3">
      <c r="A63" s="2" t="s">
        <v>488</v>
      </c>
      <c r="T63" s="5"/>
      <c r="Y63" s="7"/>
      <c r="Z63" s="7"/>
      <c r="AA63" s="7"/>
      <c r="AB63" s="7"/>
      <c r="AE63" s="36"/>
      <c r="AF63" s="36"/>
      <c r="AI63" s="34"/>
      <c r="AJ63" s="35"/>
      <c r="AK63" s="71"/>
      <c r="AL63" s="320"/>
      <c r="AM63" s="71"/>
      <c r="AN63" s="3"/>
      <c r="AO63" s="3"/>
      <c r="AP63" s="3"/>
      <c r="AQ63" s="3"/>
      <c r="AR63" s="3"/>
      <c r="AS63" s="3"/>
      <c r="AT63" s="201"/>
      <c r="AU63" s="182"/>
      <c r="AV63" s="162"/>
      <c r="AZ63" s="176"/>
      <c r="BC63" s="176"/>
      <c r="BE63" s="176"/>
      <c r="BI63" s="176"/>
      <c r="BJ63" s="231"/>
      <c r="BK63" s="239"/>
      <c r="BL63" s="264"/>
      <c r="BM63" s="256"/>
    </row>
    <row r="64" spans="1:65" s="316" customFormat="1" ht="16.5" x14ac:dyDescent="0.25">
      <c r="A64" s="85" t="s">
        <v>485</v>
      </c>
      <c r="T64" s="99"/>
      <c r="Y64" s="179"/>
      <c r="Z64" s="179"/>
      <c r="AA64" s="179"/>
      <c r="AB64" s="179"/>
      <c r="AE64" s="36"/>
      <c r="AF64" s="36"/>
      <c r="AI64" s="104"/>
      <c r="AJ64" s="342"/>
      <c r="AK64" s="320"/>
      <c r="AL64" s="320"/>
      <c r="AM64" s="320"/>
      <c r="AN64" s="317"/>
      <c r="AO64" s="317"/>
      <c r="AP64" s="317"/>
      <c r="AQ64" s="317"/>
      <c r="AR64" s="317"/>
      <c r="AS64" s="317"/>
      <c r="AT64" s="201"/>
      <c r="AU64" s="182"/>
      <c r="AV64" s="318"/>
      <c r="BJ64" s="231"/>
      <c r="BK64" s="239"/>
      <c r="BL64" s="264"/>
      <c r="BM64" s="256"/>
    </row>
    <row r="65" spans="1:65" s="176" customFormat="1" ht="16.5" x14ac:dyDescent="0.3">
      <c r="A65" s="328" t="s">
        <v>13</v>
      </c>
      <c r="B65" s="328"/>
      <c r="C65" s="328"/>
      <c r="D65" s="507" t="s">
        <v>544</v>
      </c>
      <c r="E65" s="507"/>
      <c r="F65" s="507"/>
      <c r="G65" s="507"/>
      <c r="H65" s="507"/>
      <c r="I65" s="507"/>
      <c r="J65" s="507"/>
      <c r="K65" s="507"/>
      <c r="L65" s="507"/>
      <c r="M65" s="508" t="s">
        <v>545</v>
      </c>
      <c r="N65" s="508"/>
      <c r="O65" s="508"/>
      <c r="P65" s="508"/>
      <c r="Q65" s="508"/>
      <c r="R65" s="508"/>
      <c r="S65" s="508"/>
      <c r="T65" s="508"/>
      <c r="U65" s="508"/>
      <c r="V65" s="509" t="s">
        <v>487</v>
      </c>
      <c r="W65" s="509"/>
      <c r="X65" s="509"/>
      <c r="Y65" s="507" t="s">
        <v>406</v>
      </c>
      <c r="Z65" s="507"/>
      <c r="AA65" s="507"/>
      <c r="AB65" s="507"/>
      <c r="AC65" s="507"/>
      <c r="AD65" s="507"/>
      <c r="AE65" s="507"/>
      <c r="AF65" s="507"/>
      <c r="AG65" s="507" t="s">
        <v>100</v>
      </c>
      <c r="AH65" s="507"/>
      <c r="AI65" s="327" t="s">
        <v>15</v>
      </c>
      <c r="AJ65" s="35"/>
      <c r="AK65" s="74" t="s">
        <v>11</v>
      </c>
      <c r="AL65" s="74" t="s">
        <v>553</v>
      </c>
      <c r="AM65" s="71"/>
      <c r="AN65" s="177"/>
      <c r="AO65" s="177"/>
      <c r="AP65" s="177"/>
      <c r="AQ65" s="177"/>
      <c r="AR65" s="177"/>
      <c r="AS65" s="177"/>
      <c r="AT65" s="201"/>
      <c r="AU65" s="182"/>
      <c r="AV65" s="162"/>
      <c r="BJ65" s="231"/>
      <c r="BK65" s="239"/>
      <c r="BL65" s="264"/>
      <c r="BM65" s="256"/>
    </row>
    <row r="66" spans="1:65" s="4" customFormat="1" ht="12" x14ac:dyDescent="0.2">
      <c r="A66" s="506"/>
      <c r="B66" s="506"/>
      <c r="C66" s="506"/>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c r="AB66" s="505"/>
      <c r="AC66" s="505"/>
      <c r="AD66" s="505"/>
      <c r="AE66" s="505"/>
      <c r="AF66" s="505"/>
      <c r="AG66" s="505"/>
      <c r="AH66" s="505"/>
      <c r="AI66" s="115" t="str">
        <f>IFERROR(VLOOKUP(A66,$A$111:$AI$170,35,FALSE)*V66*AG66,"")</f>
        <v/>
      </c>
      <c r="AJ66" s="33"/>
      <c r="AK66" s="33" t="b">
        <v>0</v>
      </c>
      <c r="AL66" s="430" t="str">
        <f>IF('Pre-approval Application'!$AK66,ROW(),"")</f>
        <v/>
      </c>
      <c r="AM66" s="33"/>
      <c r="AN66" s="30"/>
      <c r="AO66" s="142"/>
      <c r="AP66" s="30"/>
      <c r="AQ66" s="30"/>
      <c r="AR66" s="30"/>
      <c r="AS66" s="30"/>
      <c r="AT66" s="202" t="str">
        <f t="shared" ref="AT66:AT76" si="0">IF($A66="","",ROW())</f>
        <v/>
      </c>
      <c r="AU66" s="181"/>
      <c r="AV66" s="13"/>
      <c r="AZ66" s="178"/>
      <c r="BC66" s="178"/>
      <c r="BE66" s="178"/>
      <c r="BI66" s="178"/>
      <c r="BJ66" s="232"/>
      <c r="BK66" s="240"/>
      <c r="BL66" s="265"/>
      <c r="BM66" s="257"/>
    </row>
    <row r="67" spans="1:65" s="331" customFormat="1" ht="12" x14ac:dyDescent="0.2">
      <c r="A67" s="506"/>
      <c r="B67" s="506"/>
      <c r="C67" s="506"/>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115" t="str">
        <f t="shared" ref="AI67:AI70" si="1">IFERROR(VLOOKUP(A67,$A$111:$AI$170,35,FALSE)*V67,"")</f>
        <v/>
      </c>
      <c r="AJ67" s="341"/>
      <c r="AK67" s="341" t="b">
        <v>0</v>
      </c>
      <c r="AL67" s="430" t="str">
        <f>IF('Pre-approval Application'!$AK67,ROW(),"")</f>
        <v/>
      </c>
      <c r="AM67" s="341"/>
      <c r="AN67" s="339"/>
      <c r="AO67" s="339"/>
      <c r="AP67" s="339"/>
      <c r="AQ67" s="339"/>
      <c r="AR67" s="339"/>
      <c r="AS67" s="339"/>
      <c r="AT67" s="202"/>
      <c r="AU67" s="333"/>
      <c r="AV67" s="334"/>
      <c r="BJ67" s="368"/>
      <c r="BK67" s="371"/>
      <c r="BL67" s="377"/>
      <c r="BM67" s="374"/>
    </row>
    <row r="68" spans="1:65" s="331" customFormat="1" ht="12" x14ac:dyDescent="0.2">
      <c r="A68" s="506"/>
      <c r="B68" s="506"/>
      <c r="C68" s="506"/>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115" t="str">
        <f t="shared" si="1"/>
        <v/>
      </c>
      <c r="AJ68" s="341"/>
      <c r="AK68" s="341" t="b">
        <v>0</v>
      </c>
      <c r="AL68" s="430" t="str">
        <f>IF('Pre-approval Application'!$AK68,ROW(),"")</f>
        <v/>
      </c>
      <c r="AM68" s="341"/>
      <c r="AN68" s="339"/>
      <c r="AO68" s="339"/>
      <c r="AP68" s="339"/>
      <c r="AQ68" s="339"/>
      <c r="AR68" s="339"/>
      <c r="AS68" s="339"/>
      <c r="AT68" s="202"/>
      <c r="AU68" s="333"/>
      <c r="AV68" s="334"/>
      <c r="BJ68" s="368"/>
      <c r="BK68" s="371"/>
      <c r="BL68" s="377"/>
      <c r="BM68" s="374"/>
    </row>
    <row r="69" spans="1:65" s="331" customFormat="1" ht="12" x14ac:dyDescent="0.2">
      <c r="A69" s="506"/>
      <c r="B69" s="506"/>
      <c r="C69" s="506"/>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115" t="str">
        <f t="shared" si="1"/>
        <v/>
      </c>
      <c r="AJ69" s="341"/>
      <c r="AK69" s="341" t="b">
        <v>0</v>
      </c>
      <c r="AL69" s="430" t="str">
        <f>IF('Pre-approval Application'!$AK69,ROW(),"")</f>
        <v/>
      </c>
      <c r="AM69" s="341"/>
      <c r="AN69" s="339"/>
      <c r="AO69" s="339"/>
      <c r="AP69" s="339"/>
      <c r="AQ69" s="339"/>
      <c r="AR69" s="339"/>
      <c r="AS69" s="339"/>
      <c r="AT69" s="202"/>
      <c r="AU69" s="333"/>
      <c r="AV69" s="334"/>
      <c r="BJ69" s="368"/>
      <c r="BK69" s="371"/>
      <c r="BL69" s="377"/>
      <c r="BM69" s="374"/>
    </row>
    <row r="70" spans="1:65" s="4" customFormat="1" ht="12" x14ac:dyDescent="0.2">
      <c r="A70" s="506"/>
      <c r="B70" s="506"/>
      <c r="C70" s="506"/>
      <c r="D70" s="505"/>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115" t="str">
        <f t="shared" si="1"/>
        <v/>
      </c>
      <c r="AJ70" s="33"/>
      <c r="AK70" s="33" t="b">
        <v>0</v>
      </c>
      <c r="AL70" s="430" t="str">
        <f>IF('Pre-approval Application'!$AK70,ROW(),"")</f>
        <v/>
      </c>
      <c r="AM70" s="33"/>
      <c r="AN70" s="30"/>
      <c r="AO70" s="142"/>
      <c r="AP70" s="30"/>
      <c r="AQ70" s="30"/>
      <c r="AR70" s="30"/>
      <c r="AS70" s="30"/>
      <c r="AT70" s="202" t="str">
        <f t="shared" si="0"/>
        <v/>
      </c>
      <c r="AU70" s="181"/>
      <c r="AV70" s="13"/>
      <c r="AZ70" s="178"/>
      <c r="BC70" s="178"/>
      <c r="BE70" s="178"/>
      <c r="BI70" s="178"/>
      <c r="BJ70" s="232"/>
      <c r="BK70" s="240"/>
      <c r="BL70" s="265"/>
      <c r="BM70" s="257"/>
    </row>
    <row r="71" spans="1:65" s="4" customFormat="1" ht="12" x14ac:dyDescent="0.2">
      <c r="A71" s="506"/>
      <c r="B71" s="506"/>
      <c r="C71" s="506"/>
      <c r="D71" s="505"/>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5"/>
      <c r="AC71" s="505"/>
      <c r="AD71" s="505"/>
      <c r="AE71" s="505"/>
      <c r="AF71" s="505"/>
      <c r="AG71" s="505"/>
      <c r="AH71" s="505"/>
      <c r="AI71" s="115" t="str">
        <f t="shared" ref="AI71:AI76" si="2">IFERROR(VLOOKUP(A71,$A$111:$AI$170,35,FALSE)*V71,"")</f>
        <v/>
      </c>
      <c r="AJ71" s="33"/>
      <c r="AK71" s="33" t="b">
        <v>0</v>
      </c>
      <c r="AL71" s="430" t="str">
        <f>IF('Pre-approval Application'!$AK71,ROW(),"")</f>
        <v/>
      </c>
      <c r="AM71" s="33"/>
      <c r="AN71" s="30"/>
      <c r="AO71" s="142"/>
      <c r="AP71" s="30"/>
      <c r="AQ71" s="30"/>
      <c r="AR71" s="30"/>
      <c r="AS71" s="30"/>
      <c r="AT71" s="202" t="str">
        <f t="shared" si="0"/>
        <v/>
      </c>
      <c r="AU71" s="181"/>
      <c r="AV71" s="13"/>
      <c r="AZ71" s="178"/>
      <c r="BC71" s="178"/>
      <c r="BE71" s="178"/>
      <c r="BI71" s="178"/>
      <c r="BJ71" s="232"/>
      <c r="BK71" s="240"/>
      <c r="BL71" s="265"/>
      <c r="BM71" s="257"/>
    </row>
    <row r="72" spans="1:65" s="4" customFormat="1" ht="12" x14ac:dyDescent="0.2">
      <c r="A72" s="506"/>
      <c r="B72" s="506"/>
      <c r="C72" s="506"/>
      <c r="D72" s="505"/>
      <c r="E72" s="505"/>
      <c r="F72" s="505"/>
      <c r="G72" s="505"/>
      <c r="H72" s="505"/>
      <c r="I72" s="505"/>
      <c r="J72" s="505"/>
      <c r="K72" s="505"/>
      <c r="L72" s="505"/>
      <c r="M72" s="505"/>
      <c r="N72" s="505"/>
      <c r="O72" s="505"/>
      <c r="P72" s="505"/>
      <c r="Q72" s="505"/>
      <c r="R72" s="505"/>
      <c r="S72" s="505"/>
      <c r="T72" s="505"/>
      <c r="U72" s="505"/>
      <c r="V72" s="505"/>
      <c r="W72" s="505"/>
      <c r="X72" s="505"/>
      <c r="Y72" s="505"/>
      <c r="Z72" s="505"/>
      <c r="AA72" s="505"/>
      <c r="AB72" s="505"/>
      <c r="AC72" s="505"/>
      <c r="AD72" s="505"/>
      <c r="AE72" s="505"/>
      <c r="AF72" s="505"/>
      <c r="AG72" s="505"/>
      <c r="AH72" s="505"/>
      <c r="AI72" s="115" t="str">
        <f t="shared" si="2"/>
        <v/>
      </c>
      <c r="AJ72" s="33"/>
      <c r="AK72" s="33" t="b">
        <v>0</v>
      </c>
      <c r="AL72" s="430" t="str">
        <f>IF('Pre-approval Application'!$AK72,ROW(),"")</f>
        <v/>
      </c>
      <c r="AM72" s="33"/>
      <c r="AN72" s="30"/>
      <c r="AO72" s="142"/>
      <c r="AP72" s="30"/>
      <c r="AQ72" s="30"/>
      <c r="AR72" s="30"/>
      <c r="AS72" s="30"/>
      <c r="AT72" s="202" t="str">
        <f t="shared" si="0"/>
        <v/>
      </c>
      <c r="AU72" s="181"/>
      <c r="AV72" s="13"/>
      <c r="AZ72" s="178"/>
      <c r="BC72" s="178"/>
      <c r="BE72" s="178"/>
      <c r="BI72" s="178"/>
      <c r="BJ72" s="232"/>
      <c r="BK72" s="240"/>
      <c r="BL72" s="265"/>
      <c r="BM72" s="257"/>
    </row>
    <row r="73" spans="1:65" s="4" customFormat="1" ht="12" x14ac:dyDescent="0.2">
      <c r="A73" s="506"/>
      <c r="B73" s="506"/>
      <c r="C73" s="506"/>
      <c r="D73" s="505"/>
      <c r="E73" s="505"/>
      <c r="F73" s="505"/>
      <c r="G73" s="505"/>
      <c r="H73" s="505"/>
      <c r="I73" s="505"/>
      <c r="J73" s="505"/>
      <c r="K73" s="505"/>
      <c r="L73" s="505"/>
      <c r="M73" s="505"/>
      <c r="N73" s="505"/>
      <c r="O73" s="505"/>
      <c r="P73" s="505"/>
      <c r="Q73" s="505"/>
      <c r="R73" s="505"/>
      <c r="S73" s="505"/>
      <c r="T73" s="505"/>
      <c r="U73" s="505"/>
      <c r="V73" s="505"/>
      <c r="W73" s="505"/>
      <c r="X73" s="505"/>
      <c r="Y73" s="505"/>
      <c r="Z73" s="505"/>
      <c r="AA73" s="505"/>
      <c r="AB73" s="505"/>
      <c r="AC73" s="505"/>
      <c r="AD73" s="505"/>
      <c r="AE73" s="505"/>
      <c r="AF73" s="505"/>
      <c r="AG73" s="505"/>
      <c r="AH73" s="505"/>
      <c r="AI73" s="115" t="str">
        <f t="shared" si="2"/>
        <v/>
      </c>
      <c r="AJ73" s="33"/>
      <c r="AK73" s="33" t="b">
        <v>0</v>
      </c>
      <c r="AL73" s="430" t="str">
        <f>IF('Pre-approval Application'!$AK73,ROW(),"")</f>
        <v/>
      </c>
      <c r="AM73" s="33"/>
      <c r="AN73" s="30"/>
      <c r="AO73" s="142"/>
      <c r="AP73" s="30"/>
      <c r="AQ73" s="30"/>
      <c r="AR73" s="30"/>
      <c r="AS73" s="30"/>
      <c r="AT73" s="202" t="str">
        <f t="shared" si="0"/>
        <v/>
      </c>
      <c r="AU73" s="181"/>
      <c r="AV73" s="13"/>
      <c r="AZ73" s="178"/>
      <c r="BC73" s="178"/>
      <c r="BE73" s="178"/>
      <c r="BI73" s="178"/>
      <c r="BJ73" s="232"/>
      <c r="BK73" s="240"/>
      <c r="BL73" s="265"/>
      <c r="BM73" s="257"/>
    </row>
    <row r="74" spans="1:65" s="111" customFormat="1" ht="12" x14ac:dyDescent="0.2">
      <c r="A74" s="506"/>
      <c r="B74" s="506"/>
      <c r="C74" s="506"/>
      <c r="D74" s="505"/>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5"/>
      <c r="AI74" s="115" t="str">
        <f t="shared" si="2"/>
        <v/>
      </c>
      <c r="AJ74" s="33"/>
      <c r="AK74" s="33" t="b">
        <v>0</v>
      </c>
      <c r="AL74" s="430" t="str">
        <f>IF('Pre-approval Application'!$AK74,ROW(),"")</f>
        <v/>
      </c>
      <c r="AM74" s="33"/>
      <c r="AN74" s="30"/>
      <c r="AO74" s="142"/>
      <c r="AP74" s="30"/>
      <c r="AQ74" s="30"/>
      <c r="AR74" s="30"/>
      <c r="AS74" s="30"/>
      <c r="AT74" s="202" t="str">
        <f t="shared" si="0"/>
        <v/>
      </c>
      <c r="AU74" s="181"/>
      <c r="AV74" s="13"/>
      <c r="AZ74" s="178"/>
      <c r="BC74" s="178"/>
      <c r="BE74" s="178"/>
      <c r="BI74" s="178"/>
      <c r="BJ74" s="232"/>
      <c r="BK74" s="240"/>
      <c r="BL74" s="265"/>
      <c r="BM74" s="257"/>
    </row>
    <row r="75" spans="1:65" s="111" customFormat="1" ht="12" x14ac:dyDescent="0.2">
      <c r="A75" s="506"/>
      <c r="B75" s="506"/>
      <c r="C75" s="506"/>
      <c r="D75" s="505"/>
      <c r="E75" s="505"/>
      <c r="F75" s="505"/>
      <c r="G75" s="505"/>
      <c r="H75" s="505"/>
      <c r="I75" s="505"/>
      <c r="J75" s="505"/>
      <c r="K75" s="505"/>
      <c r="L75" s="505"/>
      <c r="M75" s="505"/>
      <c r="N75" s="505"/>
      <c r="O75" s="505"/>
      <c r="P75" s="505"/>
      <c r="Q75" s="505"/>
      <c r="R75" s="505"/>
      <c r="S75" s="505"/>
      <c r="T75" s="505"/>
      <c r="U75" s="505"/>
      <c r="V75" s="505"/>
      <c r="W75" s="505"/>
      <c r="X75" s="505"/>
      <c r="Y75" s="505"/>
      <c r="Z75" s="505"/>
      <c r="AA75" s="505"/>
      <c r="AB75" s="505"/>
      <c r="AC75" s="505"/>
      <c r="AD75" s="505"/>
      <c r="AE75" s="505"/>
      <c r="AF75" s="505"/>
      <c r="AG75" s="505"/>
      <c r="AH75" s="505"/>
      <c r="AI75" s="115" t="str">
        <f t="shared" si="2"/>
        <v/>
      </c>
      <c r="AJ75" s="33"/>
      <c r="AK75" s="33" t="b">
        <v>0</v>
      </c>
      <c r="AL75" s="430" t="str">
        <f>IF('Pre-approval Application'!$AK75,ROW(),"")</f>
        <v/>
      </c>
      <c r="AM75" s="33"/>
      <c r="AN75" s="30"/>
      <c r="AO75" s="142"/>
      <c r="AP75" s="30"/>
      <c r="AQ75" s="30"/>
      <c r="AR75" s="30"/>
      <c r="AS75" s="30"/>
      <c r="AT75" s="202" t="str">
        <f t="shared" si="0"/>
        <v/>
      </c>
      <c r="AU75" s="181"/>
      <c r="AV75" s="13"/>
      <c r="AZ75" s="178"/>
      <c r="BC75" s="178"/>
      <c r="BE75" s="178"/>
      <c r="BI75" s="178"/>
      <c r="BJ75" s="232"/>
      <c r="BK75" s="240"/>
      <c r="BL75" s="265"/>
      <c r="BM75" s="257"/>
    </row>
    <row r="76" spans="1:65" s="111" customFormat="1" ht="12" x14ac:dyDescent="0.2">
      <c r="A76" s="506"/>
      <c r="B76" s="506"/>
      <c r="C76" s="506"/>
      <c r="D76" s="505"/>
      <c r="E76" s="505"/>
      <c r="F76" s="505"/>
      <c r="G76" s="505"/>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115" t="str">
        <f t="shared" si="2"/>
        <v/>
      </c>
      <c r="AJ76" s="33"/>
      <c r="AK76" s="33" t="b">
        <v>0</v>
      </c>
      <c r="AL76" s="430" t="str">
        <f>IF('Pre-approval Application'!$AK76,ROW(),"")</f>
        <v/>
      </c>
      <c r="AM76" s="33"/>
      <c r="AN76" s="30"/>
      <c r="AO76" s="142"/>
      <c r="AP76" s="30"/>
      <c r="AQ76" s="30"/>
      <c r="AR76" s="30"/>
      <c r="AS76" s="30"/>
      <c r="AT76" s="202" t="str">
        <f t="shared" si="0"/>
        <v/>
      </c>
      <c r="AU76" s="181"/>
      <c r="AV76" s="13"/>
      <c r="AZ76" s="178"/>
      <c r="BC76" s="178"/>
      <c r="BE76" s="178"/>
      <c r="BI76" s="178"/>
      <c r="BJ76" s="232"/>
      <c r="BK76" s="240"/>
      <c r="BL76" s="265"/>
      <c r="BM76" s="257"/>
    </row>
    <row r="77" spans="1:65" s="4" customFormat="1" x14ac:dyDescent="0.2">
      <c r="A77" s="6"/>
      <c r="B77" s="6"/>
      <c r="C77" s="6"/>
      <c r="D77" s="6"/>
      <c r="E77" s="6"/>
      <c r="F77" s="6"/>
      <c r="G77" s="6"/>
      <c r="H77" s="6"/>
      <c r="I77" s="6"/>
      <c r="J77" s="6"/>
      <c r="K77" s="6"/>
      <c r="L77" s="6"/>
      <c r="M77" s="6"/>
      <c r="N77" s="6"/>
      <c r="O77" s="6"/>
      <c r="P77" s="6"/>
      <c r="Q77" s="6"/>
      <c r="R77" s="6"/>
      <c r="S77" s="6"/>
      <c r="T77" s="6"/>
      <c r="U77" s="6"/>
      <c r="V77" s="6"/>
      <c r="W77" s="6"/>
      <c r="X77" s="6"/>
      <c r="Y77" s="6"/>
      <c r="Z77" s="13"/>
      <c r="AA77" s="13"/>
      <c r="AB77" s="13"/>
      <c r="AC77" s="13"/>
      <c r="AD77" s="13"/>
      <c r="AE77" s="31"/>
      <c r="AF77" s="13"/>
      <c r="AG77" s="13"/>
      <c r="AH77" s="13"/>
      <c r="AI77" s="116">
        <f>SUM(AI66:AI76)</f>
        <v>0</v>
      </c>
      <c r="AJ77" s="34"/>
      <c r="AK77" s="341"/>
      <c r="AL77" s="430" t="str">
        <f>IF('Pre-approval Application'!$AK77,ROW(),"")</f>
        <v/>
      </c>
      <c r="AM77" s="33"/>
      <c r="AN77" s="30"/>
      <c r="AO77" s="30"/>
      <c r="AP77" s="30"/>
      <c r="AQ77" s="30"/>
      <c r="AR77" s="30"/>
      <c r="AS77" s="30"/>
      <c r="AT77" s="202"/>
      <c r="AU77" s="181"/>
      <c r="AV77" s="13"/>
      <c r="AZ77" s="178"/>
      <c r="BC77" s="178"/>
      <c r="BE77" s="178"/>
      <c r="BI77" s="178"/>
      <c r="BJ77" s="232"/>
      <c r="BK77" s="240"/>
      <c r="BL77" s="265"/>
      <c r="BM77" s="257"/>
    </row>
    <row r="78" spans="1:65" s="331" customFormat="1" x14ac:dyDescent="0.2">
      <c r="A78" s="332"/>
      <c r="B78" s="332"/>
      <c r="C78" s="332"/>
      <c r="D78" s="332"/>
      <c r="E78" s="332"/>
      <c r="F78" s="332"/>
      <c r="G78" s="332"/>
      <c r="H78" s="332"/>
      <c r="I78" s="332"/>
      <c r="J78" s="332"/>
      <c r="K78" s="332"/>
      <c r="L78" s="332"/>
      <c r="M78" s="332"/>
      <c r="N78" s="332"/>
      <c r="O78" s="332"/>
      <c r="P78" s="332"/>
      <c r="Q78" s="332"/>
      <c r="R78" s="332"/>
      <c r="S78" s="332"/>
      <c r="T78" s="332"/>
      <c r="U78" s="332"/>
      <c r="V78" s="332"/>
      <c r="W78" s="332"/>
      <c r="X78" s="332"/>
      <c r="Y78" s="332"/>
      <c r="Z78" s="334"/>
      <c r="AA78" s="334"/>
      <c r="AB78" s="334"/>
      <c r="AC78" s="334"/>
      <c r="AD78" s="334"/>
      <c r="AE78" s="31"/>
      <c r="AF78" s="334"/>
      <c r="AG78" s="334"/>
      <c r="AH78" s="334"/>
      <c r="AI78" s="116"/>
      <c r="AJ78" s="104"/>
      <c r="AK78" s="341"/>
      <c r="AL78" s="430"/>
      <c r="AM78" s="341"/>
      <c r="AN78" s="339"/>
      <c r="AO78" s="339"/>
      <c r="AP78" s="339"/>
      <c r="AQ78" s="339"/>
      <c r="AR78" s="339"/>
      <c r="AS78" s="339"/>
      <c r="AT78" s="202"/>
      <c r="AU78" s="333"/>
      <c r="AV78" s="334"/>
      <c r="BJ78" s="368"/>
      <c r="BK78" s="371"/>
      <c r="BL78" s="377"/>
      <c r="BM78" s="374"/>
    </row>
    <row r="79" spans="1:65" s="331" customFormat="1" x14ac:dyDescent="0.2">
      <c r="A79" s="332"/>
      <c r="B79" s="332"/>
      <c r="C79" s="332"/>
      <c r="D79" s="332"/>
      <c r="E79" s="332"/>
      <c r="F79" s="332"/>
      <c r="G79" s="332"/>
      <c r="H79" s="332"/>
      <c r="I79" s="332"/>
      <c r="J79" s="332"/>
      <c r="K79" s="332"/>
      <c r="L79" s="332"/>
      <c r="M79" s="332"/>
      <c r="N79" s="332"/>
      <c r="O79" s="332"/>
      <c r="P79" s="332"/>
      <c r="Q79" s="332"/>
      <c r="R79" s="332"/>
      <c r="S79" s="332"/>
      <c r="T79" s="332"/>
      <c r="U79" s="332"/>
      <c r="V79" s="332"/>
      <c r="W79" s="332"/>
      <c r="X79" s="332"/>
      <c r="Y79" s="332"/>
      <c r="Z79" s="334"/>
      <c r="AA79" s="334"/>
      <c r="AB79" s="334"/>
      <c r="AC79" s="334"/>
      <c r="AD79" s="334"/>
      <c r="AE79" s="31"/>
      <c r="AF79" s="334"/>
      <c r="AG79" s="334"/>
      <c r="AH79" s="334"/>
      <c r="AI79" s="116"/>
      <c r="AJ79" s="104"/>
      <c r="AK79" s="341"/>
      <c r="AL79" s="430" t="str">
        <f>IF('Pre-approval Application'!$AK79,ROW(),"")</f>
        <v/>
      </c>
      <c r="AM79" s="341"/>
      <c r="AN79" s="339"/>
      <c r="AO79" s="339"/>
      <c r="AP79" s="339"/>
      <c r="AQ79" s="339"/>
      <c r="AR79" s="339"/>
      <c r="AS79" s="339"/>
      <c r="AT79" s="202"/>
      <c r="AU79" s="333"/>
      <c r="AV79" s="334"/>
      <c r="BJ79" s="368"/>
      <c r="BK79" s="371"/>
      <c r="BL79" s="377"/>
      <c r="BM79" s="374"/>
    </row>
    <row r="80" spans="1:65" s="1" customFormat="1" ht="20.25" x14ac:dyDescent="0.3">
      <c r="A80" s="2" t="s">
        <v>559</v>
      </c>
      <c r="T80" s="5"/>
      <c r="Y80" s="7"/>
      <c r="Z80" s="7"/>
      <c r="AA80" s="7"/>
      <c r="AB80" s="7"/>
      <c r="AE80" s="7"/>
      <c r="AF80" s="7"/>
      <c r="AI80" s="34"/>
      <c r="AJ80" s="35"/>
      <c r="AK80" s="71"/>
      <c r="AL80" s="430" t="str">
        <f>IF('Pre-approval Application'!$AK80,ROW(),"")</f>
        <v/>
      </c>
      <c r="AM80" s="71"/>
      <c r="AN80" s="3"/>
      <c r="AO80" s="3"/>
      <c r="AP80" s="3"/>
      <c r="AQ80" s="3"/>
      <c r="AR80" s="3"/>
      <c r="AS80" s="3"/>
      <c r="AT80" s="201"/>
      <c r="AU80" s="182"/>
      <c r="AV80" s="162"/>
      <c r="AZ80" s="176"/>
      <c r="BC80" s="176"/>
      <c r="BE80" s="176"/>
      <c r="BI80" s="176"/>
      <c r="BJ80" s="231"/>
      <c r="BK80" s="239"/>
      <c r="BL80" s="264"/>
      <c r="BM80" s="256"/>
    </row>
    <row r="81" spans="1:65" s="176" customFormat="1" ht="16.5" x14ac:dyDescent="0.3">
      <c r="A81" s="507" t="s">
        <v>13</v>
      </c>
      <c r="B81" s="507"/>
      <c r="C81" s="507"/>
      <c r="D81" s="510" t="s">
        <v>544</v>
      </c>
      <c r="E81" s="510"/>
      <c r="F81" s="510"/>
      <c r="G81" s="510"/>
      <c r="H81" s="510"/>
      <c r="I81" s="510"/>
      <c r="J81" s="510" t="s">
        <v>545</v>
      </c>
      <c r="K81" s="510"/>
      <c r="L81" s="510"/>
      <c r="M81" s="510"/>
      <c r="N81" s="510"/>
      <c r="O81" s="510"/>
      <c r="P81" s="510"/>
      <c r="Q81" s="507" t="s">
        <v>548</v>
      </c>
      <c r="R81" s="507"/>
      <c r="S81" s="507"/>
      <c r="T81" s="507" t="s">
        <v>547</v>
      </c>
      <c r="U81" s="507"/>
      <c r="V81" s="507"/>
      <c r="W81" s="507"/>
      <c r="X81" s="507"/>
      <c r="Y81" s="507" t="s">
        <v>406</v>
      </c>
      <c r="Z81" s="507"/>
      <c r="AA81" s="507"/>
      <c r="AB81" s="507"/>
      <c r="AC81" s="507"/>
      <c r="AD81" s="507"/>
      <c r="AE81" s="507"/>
      <c r="AF81" s="507"/>
      <c r="AG81" s="507" t="s">
        <v>100</v>
      </c>
      <c r="AH81" s="507"/>
      <c r="AI81" s="319" t="s">
        <v>15</v>
      </c>
      <c r="AJ81" s="35"/>
      <c r="AK81" s="71"/>
      <c r="AL81" s="430" t="str">
        <f>IF('Pre-approval Application'!$AK81,ROW(),"")</f>
        <v/>
      </c>
      <c r="AM81" s="71"/>
      <c r="AN81" s="177"/>
      <c r="AO81" s="177"/>
      <c r="AP81" s="177"/>
      <c r="AQ81" s="177"/>
      <c r="AR81" s="177"/>
      <c r="AS81" s="177"/>
      <c r="AT81" s="201"/>
      <c r="AU81" s="182"/>
      <c r="AV81" s="162"/>
      <c r="BJ81" s="231"/>
      <c r="BK81" s="239"/>
      <c r="BL81" s="264"/>
      <c r="BM81" s="256"/>
    </row>
    <row r="82" spans="1:65" s="4" customFormat="1" ht="12" x14ac:dyDescent="0.2">
      <c r="A82" s="506"/>
      <c r="B82" s="506"/>
      <c r="C82" s="506"/>
      <c r="D82" s="505"/>
      <c r="E82" s="505"/>
      <c r="F82" s="505"/>
      <c r="G82" s="505"/>
      <c r="H82" s="505"/>
      <c r="I82" s="505"/>
      <c r="J82" s="505"/>
      <c r="K82" s="505"/>
      <c r="L82" s="505"/>
      <c r="M82" s="505"/>
      <c r="N82" s="505"/>
      <c r="O82" s="505"/>
      <c r="P82" s="505"/>
      <c r="Q82" s="505"/>
      <c r="R82" s="505"/>
      <c r="S82" s="505"/>
      <c r="T82" s="505"/>
      <c r="U82" s="505"/>
      <c r="V82" s="505"/>
      <c r="W82" s="505"/>
      <c r="X82" s="505"/>
      <c r="Y82" s="505"/>
      <c r="Z82" s="505"/>
      <c r="AA82" s="505"/>
      <c r="AB82" s="505"/>
      <c r="AC82" s="505"/>
      <c r="AD82" s="505"/>
      <c r="AE82" s="505"/>
      <c r="AF82" s="505"/>
      <c r="AG82" s="505"/>
      <c r="AH82" s="505"/>
      <c r="AI82" s="115" t="str">
        <f>IFERROR(VLOOKUP(A82,$A$111:$AI$164,35,FALSE)*AG82,"")</f>
        <v/>
      </c>
      <c r="AJ82" s="33"/>
      <c r="AK82" s="33" t="b">
        <v>0</v>
      </c>
      <c r="AL82" s="430" t="str">
        <f>IF('Pre-approval Application'!$AK82,ROW(),"")</f>
        <v/>
      </c>
      <c r="AM82" s="33" t="b">
        <f>OR($A82="REF-101",$A82="REF-102",$A82="REF-103",$A82="REF-104",$A82="REF-105",$A82="REF-106",$A82="REF-107",$A82="REF-108",$A82="REF-109",$A82="REF-110",$A82="REF-111",$A82="REF-112",$A82="REF-113",$A82="REF-114",$A82="REF-115",$A82="REF-116")</f>
        <v>0</v>
      </c>
      <c r="AN82" s="33" t="b">
        <f>OR($A82="REF-101",$A82="REF-102",$A82="REF-103",$A82="REF-104",$A82="REF-105",$A82="REF-106",$A82="REF-107",$A82="REF-108",$A82="REF-109",$A82="REF-110",$A82="REF-111",$A82="REF-112",$A82="REF-113",$A82="REF-114",$A82="REF-115",$A82="REF-116")</f>
        <v>0</v>
      </c>
      <c r="AO82" s="30" t="b">
        <f>OR($A82="REF-117",$A82="REF-118")</f>
        <v>0</v>
      </c>
      <c r="AP82" s="30"/>
      <c r="AQ82" s="30"/>
      <c r="AR82" s="30"/>
      <c r="AS82" s="30"/>
      <c r="AT82" s="202" t="str">
        <f t="shared" ref="AT82:AT92" si="3">IF($A82="","",ROW())</f>
        <v/>
      </c>
      <c r="AU82" s="181"/>
      <c r="AV82" s="13"/>
      <c r="AZ82" s="178"/>
      <c r="BC82" s="178"/>
      <c r="BE82" s="178"/>
      <c r="BI82" s="178"/>
      <c r="BJ82" s="232" t="str">
        <f>IFERROR(IF(OR(A82="REF-117",A82="REF-118"),"",VLOOKUP(A82,'background information'!$B$194:$F$209,4,FALSE)*AG82),"")</f>
        <v/>
      </c>
      <c r="BK82" s="240" t="str">
        <f>IFERROR(IF(OR(A82="REF-117",A82="REF-118"),"",VLOOKUP(A82,'background information'!B$194:F$209,5,FALSE)*AG82),"")</f>
        <v/>
      </c>
      <c r="BL82" s="265"/>
      <c r="BM82" s="257" t="str">
        <f t="shared" ref="BM82:BM92" si="4">IF(OR(A82="REF-117",A82="REF-118",ISBLANK(A82)),"",IF(OR(ISBLANK(BK82),BK82=0),ROW(),""))</f>
        <v/>
      </c>
    </row>
    <row r="83" spans="1:65" s="331" customFormat="1" ht="12" x14ac:dyDescent="0.2">
      <c r="A83" s="506"/>
      <c r="B83" s="506"/>
      <c r="C83" s="506"/>
      <c r="D83" s="505"/>
      <c r="E83" s="505"/>
      <c r="F83" s="505"/>
      <c r="G83" s="505"/>
      <c r="H83" s="505"/>
      <c r="I83" s="505"/>
      <c r="J83" s="505"/>
      <c r="K83" s="505"/>
      <c r="L83" s="505"/>
      <c r="M83" s="505"/>
      <c r="N83" s="505"/>
      <c r="O83" s="505"/>
      <c r="P83" s="505"/>
      <c r="Q83" s="505"/>
      <c r="R83" s="505"/>
      <c r="S83" s="505"/>
      <c r="T83" s="505"/>
      <c r="U83" s="505"/>
      <c r="V83" s="505"/>
      <c r="W83" s="505"/>
      <c r="X83" s="505"/>
      <c r="Y83" s="505"/>
      <c r="Z83" s="505"/>
      <c r="AA83" s="505"/>
      <c r="AB83" s="505"/>
      <c r="AC83" s="505"/>
      <c r="AD83" s="505"/>
      <c r="AE83" s="505"/>
      <c r="AF83" s="505"/>
      <c r="AG83" s="505"/>
      <c r="AH83" s="505"/>
      <c r="AI83" s="115" t="str">
        <f t="shared" ref="AI83:AI85" si="5">IFERROR(VLOOKUP(A83,$A$111:$AI$164,35,FALSE)*AG83,"")</f>
        <v/>
      </c>
      <c r="AJ83" s="341"/>
      <c r="AK83" s="341" t="b">
        <v>0</v>
      </c>
      <c r="AL83" s="430" t="str">
        <f>IF('Pre-approval Application'!$AK83,ROW(),"")</f>
        <v/>
      </c>
      <c r="AM83" s="341" t="b">
        <f t="shared" ref="AM83:AN85" si="6">OR($A83="REF-101",$A83="REF-102",$A83="REF-103",$A83="REF-104",$A83="REF-105",$A83="REF-106",$A83="REF-107",$A83="REF-108",$A83="REF-109",$A83="REF-110",$A83="REF-111",$A83="REF-112",$A83="REF-113",$A83="REF-114",$A83="REF-115",$A83="REF-116")</f>
        <v>0</v>
      </c>
      <c r="AN83" s="341" t="b">
        <f t="shared" si="6"/>
        <v>0</v>
      </c>
      <c r="AO83" s="339" t="b">
        <f t="shared" ref="AO83:AO85" si="7">OR($A83="REF-117",$A83="REF-118")</f>
        <v>0</v>
      </c>
      <c r="AP83" s="339"/>
      <c r="AQ83" s="339"/>
      <c r="AR83" s="339"/>
      <c r="AS83" s="339"/>
      <c r="AT83" s="202"/>
      <c r="AU83" s="333"/>
      <c r="AV83" s="334"/>
      <c r="BJ83" s="368"/>
      <c r="BK83" s="371"/>
      <c r="BL83" s="377"/>
      <c r="BM83" s="374"/>
    </row>
    <row r="84" spans="1:65" s="331" customFormat="1" ht="12" x14ac:dyDescent="0.2">
      <c r="A84" s="506"/>
      <c r="B84" s="506"/>
      <c r="C84" s="506"/>
      <c r="D84" s="505"/>
      <c r="E84" s="505"/>
      <c r="F84" s="505"/>
      <c r="G84" s="505"/>
      <c r="H84" s="505"/>
      <c r="I84" s="505"/>
      <c r="J84" s="505"/>
      <c r="K84" s="505"/>
      <c r="L84" s="505"/>
      <c r="M84" s="505"/>
      <c r="N84" s="505"/>
      <c r="O84" s="505"/>
      <c r="P84" s="505"/>
      <c r="Q84" s="505"/>
      <c r="R84" s="505"/>
      <c r="S84" s="505"/>
      <c r="T84" s="505"/>
      <c r="U84" s="505"/>
      <c r="V84" s="505"/>
      <c r="W84" s="505"/>
      <c r="X84" s="505"/>
      <c r="Y84" s="505"/>
      <c r="Z84" s="505"/>
      <c r="AA84" s="505"/>
      <c r="AB84" s="505"/>
      <c r="AC84" s="505"/>
      <c r="AD84" s="505"/>
      <c r="AE84" s="505"/>
      <c r="AF84" s="505"/>
      <c r="AG84" s="505"/>
      <c r="AH84" s="505"/>
      <c r="AI84" s="115" t="str">
        <f t="shared" si="5"/>
        <v/>
      </c>
      <c r="AJ84" s="341"/>
      <c r="AK84" s="341" t="b">
        <v>0</v>
      </c>
      <c r="AL84" s="430" t="str">
        <f>IF('Pre-approval Application'!$AK84,ROW(),"")</f>
        <v/>
      </c>
      <c r="AM84" s="341" t="b">
        <f t="shared" si="6"/>
        <v>0</v>
      </c>
      <c r="AN84" s="341" t="b">
        <f t="shared" si="6"/>
        <v>0</v>
      </c>
      <c r="AO84" s="339" t="b">
        <f t="shared" si="7"/>
        <v>0</v>
      </c>
      <c r="AP84" s="339"/>
      <c r="AQ84" s="339"/>
      <c r="AR84" s="339"/>
      <c r="AS84" s="339"/>
      <c r="AT84" s="202"/>
      <c r="AU84" s="333"/>
      <c r="AV84" s="334"/>
      <c r="BJ84" s="368"/>
      <c r="BK84" s="371"/>
      <c r="BL84" s="377"/>
      <c r="BM84" s="374"/>
    </row>
    <row r="85" spans="1:65" s="331" customFormat="1" ht="12" x14ac:dyDescent="0.2">
      <c r="A85" s="506"/>
      <c r="B85" s="506"/>
      <c r="C85" s="506"/>
      <c r="D85" s="505"/>
      <c r="E85" s="505"/>
      <c r="F85" s="505"/>
      <c r="G85" s="505"/>
      <c r="H85" s="505"/>
      <c r="I85" s="505"/>
      <c r="J85" s="505"/>
      <c r="K85" s="505"/>
      <c r="L85" s="505"/>
      <c r="M85" s="505"/>
      <c r="N85" s="505"/>
      <c r="O85" s="505"/>
      <c r="P85" s="505"/>
      <c r="Q85" s="505"/>
      <c r="R85" s="505"/>
      <c r="S85" s="505"/>
      <c r="T85" s="505"/>
      <c r="U85" s="505"/>
      <c r="V85" s="505"/>
      <c r="W85" s="505"/>
      <c r="X85" s="505"/>
      <c r="Y85" s="505"/>
      <c r="Z85" s="505"/>
      <c r="AA85" s="505"/>
      <c r="AB85" s="505"/>
      <c r="AC85" s="505"/>
      <c r="AD85" s="505"/>
      <c r="AE85" s="505"/>
      <c r="AF85" s="505"/>
      <c r="AG85" s="505"/>
      <c r="AH85" s="505"/>
      <c r="AI85" s="115" t="str">
        <f t="shared" si="5"/>
        <v/>
      </c>
      <c r="AJ85" s="341"/>
      <c r="AK85" s="341" t="b">
        <v>0</v>
      </c>
      <c r="AL85" s="430" t="str">
        <f>IF('Pre-approval Application'!$AK85,ROW(),"")</f>
        <v/>
      </c>
      <c r="AM85" s="341" t="b">
        <f t="shared" si="6"/>
        <v>0</v>
      </c>
      <c r="AN85" s="341" t="b">
        <f t="shared" si="6"/>
        <v>0</v>
      </c>
      <c r="AO85" s="339" t="b">
        <f t="shared" si="7"/>
        <v>0</v>
      </c>
      <c r="AP85" s="339"/>
      <c r="AQ85" s="339"/>
      <c r="AR85" s="339"/>
      <c r="AS85" s="339"/>
      <c r="AT85" s="202"/>
      <c r="AU85" s="333"/>
      <c r="AV85" s="334"/>
      <c r="BJ85" s="368"/>
      <c r="BK85" s="371"/>
      <c r="BL85" s="377"/>
      <c r="BM85" s="374"/>
    </row>
    <row r="86" spans="1:65" s="4" customFormat="1" ht="12" x14ac:dyDescent="0.2">
      <c r="A86" s="506"/>
      <c r="B86" s="506"/>
      <c r="C86" s="506"/>
      <c r="D86" s="506"/>
      <c r="E86" s="506"/>
      <c r="F86" s="506"/>
      <c r="G86" s="506"/>
      <c r="H86" s="506"/>
      <c r="I86" s="506"/>
      <c r="J86" s="506"/>
      <c r="K86" s="428"/>
      <c r="L86" s="428"/>
      <c r="M86" s="505"/>
      <c r="N86" s="505"/>
      <c r="O86" s="505"/>
      <c r="P86" s="505"/>
      <c r="Q86" s="505"/>
      <c r="R86" s="428"/>
      <c r="S86" s="428"/>
      <c r="T86" s="428"/>
      <c r="U86" s="428"/>
      <c r="V86" s="428"/>
      <c r="W86" s="428"/>
      <c r="X86" s="428"/>
      <c r="Y86" s="505"/>
      <c r="Z86" s="505"/>
      <c r="AA86" s="505"/>
      <c r="AB86" s="505"/>
      <c r="AC86" s="505"/>
      <c r="AD86" s="505"/>
      <c r="AE86" s="505"/>
      <c r="AF86" s="505"/>
      <c r="AG86" s="505"/>
      <c r="AH86" s="505"/>
      <c r="AI86" s="115" t="str">
        <f t="shared" ref="AI86:AI92" si="8">IFERROR(VLOOKUP(A86,$A$111:$AI$164,35,FALSE)*AG86,"")</f>
        <v/>
      </c>
      <c r="AJ86" s="33"/>
      <c r="AK86" s="33" t="b">
        <v>0</v>
      </c>
      <c r="AL86" s="430" t="str">
        <f>IF('Pre-approval Application'!$AK86,ROW(),"")</f>
        <v/>
      </c>
      <c r="AM86" s="33" t="b">
        <f t="shared" ref="AM86:AN92" si="9">OR($A86="REF-101",$A86="REF-102",$A86="REF-103",$A86="REF-104",$A86="REF-105",$A86="REF-106",$A86="REF-107",$A86="REF-108",$A86="REF-109",$A86="REF-110",$A86="REF-111",$A86="REF-112",$A86="REF-113",$A86="REF-114",$A86="REF-115",$A86="REF-116")</f>
        <v>0</v>
      </c>
      <c r="AN86" s="33" t="b">
        <f t="shared" si="9"/>
        <v>0</v>
      </c>
      <c r="AO86" s="30" t="b">
        <f t="shared" ref="AO86:AO92" si="10">OR($A86="REF-117",$A86="REF-118")</f>
        <v>0</v>
      </c>
      <c r="AP86" s="30"/>
      <c r="AQ86" s="30"/>
      <c r="AR86" s="30"/>
      <c r="AS86" s="30"/>
      <c r="AT86" s="202" t="str">
        <f t="shared" si="3"/>
        <v/>
      </c>
      <c r="AU86" s="181"/>
      <c r="AV86" s="13"/>
      <c r="AZ86" s="178"/>
      <c r="BC86" s="178"/>
      <c r="BE86" s="178"/>
      <c r="BI86" s="178"/>
      <c r="BJ86" s="232" t="str">
        <f>IFERROR(IF(OR(A86="REF-117",A86="REF-118"),"",VLOOKUP(A86,'background information'!B195:F210,4)*AG86),"")</f>
        <v/>
      </c>
      <c r="BK86" s="240" t="str">
        <f>IFERROR(IF(OR(A86="REF-117",A86="REF-118"),"",VLOOKUP(A86,'background information'!B$194:F$209,5,FALSE)*AG86),"")</f>
        <v/>
      </c>
      <c r="BL86" s="265"/>
      <c r="BM86" s="257" t="str">
        <f t="shared" si="4"/>
        <v/>
      </c>
    </row>
    <row r="87" spans="1:65" s="111" customFormat="1" ht="12" x14ac:dyDescent="0.2">
      <c r="A87" s="506"/>
      <c r="B87" s="506"/>
      <c r="C87" s="506"/>
      <c r="D87" s="506"/>
      <c r="E87" s="506"/>
      <c r="F87" s="506"/>
      <c r="G87" s="506"/>
      <c r="H87" s="506"/>
      <c r="I87" s="506"/>
      <c r="J87" s="506"/>
      <c r="K87" s="428"/>
      <c r="L87" s="428"/>
      <c r="M87" s="505"/>
      <c r="N87" s="505"/>
      <c r="O87" s="505"/>
      <c r="P87" s="505"/>
      <c r="Q87" s="505"/>
      <c r="R87" s="428"/>
      <c r="S87" s="428"/>
      <c r="T87" s="428"/>
      <c r="U87" s="428"/>
      <c r="V87" s="428"/>
      <c r="W87" s="428"/>
      <c r="X87" s="428"/>
      <c r="Y87" s="505"/>
      <c r="Z87" s="505"/>
      <c r="AA87" s="505"/>
      <c r="AB87" s="505"/>
      <c r="AC87" s="505"/>
      <c r="AD87" s="505"/>
      <c r="AE87" s="505"/>
      <c r="AF87" s="505"/>
      <c r="AG87" s="505"/>
      <c r="AH87" s="505"/>
      <c r="AI87" s="115" t="str">
        <f t="shared" si="8"/>
        <v/>
      </c>
      <c r="AJ87" s="33"/>
      <c r="AK87" s="33" t="b">
        <v>0</v>
      </c>
      <c r="AL87" s="430" t="str">
        <f>IF('Pre-approval Application'!$AK87,ROW(),"")</f>
        <v/>
      </c>
      <c r="AM87" s="33" t="b">
        <f t="shared" si="9"/>
        <v>0</v>
      </c>
      <c r="AN87" s="33" t="b">
        <f t="shared" si="9"/>
        <v>0</v>
      </c>
      <c r="AO87" s="30" t="b">
        <f t="shared" si="10"/>
        <v>0</v>
      </c>
      <c r="AP87" s="30"/>
      <c r="AQ87" s="30"/>
      <c r="AR87" s="30"/>
      <c r="AS87" s="30"/>
      <c r="AT87" s="202" t="str">
        <f t="shared" si="3"/>
        <v/>
      </c>
      <c r="AU87" s="181"/>
      <c r="AV87" s="13"/>
      <c r="AZ87" s="178"/>
      <c r="BC87" s="178"/>
      <c r="BE87" s="178"/>
      <c r="BI87" s="178"/>
      <c r="BJ87" s="232" t="str">
        <f>IFERROR(IF(OR(A87="REF-117",A87="REF-118"),"",VLOOKUP(A87,'background information'!B196:F211,4)*AG87),"")</f>
        <v/>
      </c>
      <c r="BK87" s="240" t="str">
        <f>IFERROR(IF(OR(A87="REF-117",A87="REF-118"),"",VLOOKUP(A87,'background information'!B$194:F$209,5,FALSE)*AG87),"")</f>
        <v/>
      </c>
      <c r="BL87" s="265"/>
      <c r="BM87" s="257" t="str">
        <f t="shared" si="4"/>
        <v/>
      </c>
    </row>
    <row r="88" spans="1:65" s="111" customFormat="1" ht="12" x14ac:dyDescent="0.2">
      <c r="A88" s="506"/>
      <c r="B88" s="506"/>
      <c r="C88" s="506"/>
      <c r="D88" s="506"/>
      <c r="E88" s="506"/>
      <c r="F88" s="506"/>
      <c r="G88" s="506"/>
      <c r="H88" s="506"/>
      <c r="I88" s="506"/>
      <c r="J88" s="506"/>
      <c r="K88" s="428"/>
      <c r="L88" s="428"/>
      <c r="M88" s="505"/>
      <c r="N88" s="505"/>
      <c r="O88" s="505"/>
      <c r="P88" s="505"/>
      <c r="Q88" s="505"/>
      <c r="R88" s="428"/>
      <c r="S88" s="428"/>
      <c r="T88" s="428"/>
      <c r="U88" s="428"/>
      <c r="V88" s="428"/>
      <c r="W88" s="428"/>
      <c r="X88" s="428"/>
      <c r="Y88" s="505"/>
      <c r="Z88" s="505"/>
      <c r="AA88" s="505"/>
      <c r="AB88" s="505"/>
      <c r="AC88" s="505"/>
      <c r="AD88" s="505"/>
      <c r="AE88" s="505"/>
      <c r="AF88" s="505"/>
      <c r="AG88" s="505"/>
      <c r="AH88" s="505"/>
      <c r="AI88" s="115" t="str">
        <f t="shared" si="8"/>
        <v/>
      </c>
      <c r="AJ88" s="33"/>
      <c r="AK88" s="33" t="b">
        <v>0</v>
      </c>
      <c r="AL88" s="430" t="str">
        <f>IF('Pre-approval Application'!$AK88,ROW(),"")</f>
        <v/>
      </c>
      <c r="AM88" s="33" t="b">
        <f t="shared" si="9"/>
        <v>0</v>
      </c>
      <c r="AN88" s="33" t="b">
        <f t="shared" si="9"/>
        <v>0</v>
      </c>
      <c r="AO88" s="30" t="b">
        <f t="shared" si="10"/>
        <v>0</v>
      </c>
      <c r="AP88" s="30"/>
      <c r="AQ88" s="30"/>
      <c r="AR88" s="30"/>
      <c r="AS88" s="30"/>
      <c r="AT88" s="202" t="str">
        <f t="shared" si="3"/>
        <v/>
      </c>
      <c r="AU88" s="181"/>
      <c r="AV88" s="13"/>
      <c r="AZ88" s="178"/>
      <c r="BC88" s="178"/>
      <c r="BE88" s="178"/>
      <c r="BI88" s="178"/>
      <c r="BJ88" s="232" t="str">
        <f>IFERROR(IF(OR(A88="REF-117",A88="REF-118"),"",VLOOKUP(A88,'background information'!B197:F212,4)*AG88),"")</f>
        <v/>
      </c>
      <c r="BK88" s="240" t="str">
        <f>IFERROR(IF(OR(A88="REF-117",A88="REF-118"),"",VLOOKUP(A88,'background information'!B$194:F$209,5,FALSE)*AG88),"")</f>
        <v/>
      </c>
      <c r="BL88" s="265"/>
      <c r="BM88" s="257" t="str">
        <f t="shared" si="4"/>
        <v/>
      </c>
    </row>
    <row r="89" spans="1:65" s="111" customFormat="1" ht="12" x14ac:dyDescent="0.2">
      <c r="A89" s="506"/>
      <c r="B89" s="506"/>
      <c r="C89" s="506"/>
      <c r="D89" s="506"/>
      <c r="E89" s="506"/>
      <c r="F89" s="506"/>
      <c r="G89" s="506"/>
      <c r="H89" s="506"/>
      <c r="I89" s="506"/>
      <c r="J89" s="506"/>
      <c r="K89" s="428"/>
      <c r="L89" s="428"/>
      <c r="M89" s="505"/>
      <c r="N89" s="505"/>
      <c r="O89" s="505"/>
      <c r="P89" s="505"/>
      <c r="Q89" s="505"/>
      <c r="R89" s="428"/>
      <c r="S89" s="428"/>
      <c r="T89" s="428"/>
      <c r="U89" s="428"/>
      <c r="V89" s="428"/>
      <c r="W89" s="428"/>
      <c r="X89" s="428"/>
      <c r="Y89" s="505"/>
      <c r="Z89" s="505"/>
      <c r="AA89" s="505"/>
      <c r="AB89" s="505"/>
      <c r="AC89" s="505"/>
      <c r="AD89" s="505"/>
      <c r="AE89" s="505"/>
      <c r="AF89" s="505"/>
      <c r="AG89" s="505"/>
      <c r="AH89" s="505"/>
      <c r="AI89" s="115" t="str">
        <f t="shared" si="8"/>
        <v/>
      </c>
      <c r="AJ89" s="33"/>
      <c r="AK89" s="33" t="b">
        <v>0</v>
      </c>
      <c r="AL89" s="430" t="str">
        <f>IF('Pre-approval Application'!$AK89,ROW(),"")</f>
        <v/>
      </c>
      <c r="AM89" s="33" t="b">
        <f t="shared" si="9"/>
        <v>0</v>
      </c>
      <c r="AN89" s="33" t="b">
        <f t="shared" si="9"/>
        <v>0</v>
      </c>
      <c r="AO89" s="30" t="b">
        <f t="shared" si="10"/>
        <v>0</v>
      </c>
      <c r="AP89" s="30"/>
      <c r="AQ89" s="30"/>
      <c r="AR89" s="30"/>
      <c r="AS89" s="30"/>
      <c r="AT89" s="202" t="str">
        <f t="shared" si="3"/>
        <v/>
      </c>
      <c r="AU89" s="181"/>
      <c r="AV89" s="13"/>
      <c r="AZ89" s="178"/>
      <c r="BC89" s="178"/>
      <c r="BE89" s="178"/>
      <c r="BI89" s="178"/>
      <c r="BJ89" s="232" t="str">
        <f>IFERROR(IF(OR(A89="REF-117",A89="REF-118"),"",VLOOKUP(A89,'background information'!B198:F213,4)*AG89),"")</f>
        <v/>
      </c>
      <c r="BK89" s="240" t="str">
        <f>IFERROR(IF(OR(A89="REF-117",A89="REF-118"),"",VLOOKUP(A89,'background information'!B$194:F$209,5,FALSE)*AG89),"")</f>
        <v/>
      </c>
      <c r="BL89" s="265"/>
      <c r="BM89" s="257" t="str">
        <f t="shared" si="4"/>
        <v/>
      </c>
    </row>
    <row r="90" spans="1:65" s="111" customFormat="1" ht="12" x14ac:dyDescent="0.2">
      <c r="A90" s="506"/>
      <c r="B90" s="506"/>
      <c r="C90" s="506"/>
      <c r="D90" s="506"/>
      <c r="E90" s="506"/>
      <c r="F90" s="506"/>
      <c r="G90" s="506"/>
      <c r="H90" s="506"/>
      <c r="I90" s="506"/>
      <c r="J90" s="506"/>
      <c r="K90" s="428"/>
      <c r="L90" s="428"/>
      <c r="M90" s="505"/>
      <c r="N90" s="505"/>
      <c r="O90" s="505"/>
      <c r="P90" s="505"/>
      <c r="Q90" s="505"/>
      <c r="R90" s="428"/>
      <c r="S90" s="428"/>
      <c r="T90" s="428"/>
      <c r="U90" s="428"/>
      <c r="V90" s="428"/>
      <c r="W90" s="428"/>
      <c r="X90" s="428"/>
      <c r="Y90" s="505"/>
      <c r="Z90" s="505"/>
      <c r="AA90" s="505"/>
      <c r="AB90" s="505"/>
      <c r="AC90" s="505"/>
      <c r="AD90" s="505"/>
      <c r="AE90" s="505"/>
      <c r="AF90" s="505"/>
      <c r="AG90" s="505"/>
      <c r="AH90" s="505"/>
      <c r="AI90" s="115" t="str">
        <f t="shared" si="8"/>
        <v/>
      </c>
      <c r="AJ90" s="33"/>
      <c r="AK90" s="33" t="b">
        <v>0</v>
      </c>
      <c r="AL90" s="430" t="str">
        <f>IF('Pre-approval Application'!$AK90,ROW(),"")</f>
        <v/>
      </c>
      <c r="AM90" s="33" t="b">
        <f t="shared" si="9"/>
        <v>0</v>
      </c>
      <c r="AN90" s="33" t="b">
        <f t="shared" si="9"/>
        <v>0</v>
      </c>
      <c r="AO90" s="30" t="b">
        <f t="shared" si="10"/>
        <v>0</v>
      </c>
      <c r="AP90" s="30"/>
      <c r="AQ90" s="30"/>
      <c r="AR90" s="30"/>
      <c r="AS90" s="30"/>
      <c r="AT90" s="202" t="str">
        <f t="shared" si="3"/>
        <v/>
      </c>
      <c r="AU90" s="181"/>
      <c r="AV90" s="13"/>
      <c r="AZ90" s="178"/>
      <c r="BC90" s="178"/>
      <c r="BE90" s="178"/>
      <c r="BI90" s="178"/>
      <c r="BJ90" s="232" t="str">
        <f>IFERROR(IF(OR(A90="REF-117",A90="REF-118"),"",VLOOKUP(A90,'background information'!B199:F214,4)*AG90),"")</f>
        <v/>
      </c>
      <c r="BK90" s="240" t="str">
        <f>IFERROR(IF(OR(A90="REF-117",A90="REF-118"),"",VLOOKUP(A90,'background information'!B$194:F$209,5,FALSE)*AG90),"")</f>
        <v/>
      </c>
      <c r="BL90" s="265"/>
      <c r="BM90" s="257" t="str">
        <f t="shared" si="4"/>
        <v/>
      </c>
    </row>
    <row r="91" spans="1:65" s="111" customFormat="1" ht="12" x14ac:dyDescent="0.2">
      <c r="A91" s="506"/>
      <c r="B91" s="506"/>
      <c r="C91" s="506"/>
      <c r="D91" s="506"/>
      <c r="E91" s="506"/>
      <c r="F91" s="506"/>
      <c r="G91" s="506"/>
      <c r="H91" s="506"/>
      <c r="I91" s="506"/>
      <c r="J91" s="506"/>
      <c r="K91" s="428"/>
      <c r="L91" s="428"/>
      <c r="M91" s="505"/>
      <c r="N91" s="505"/>
      <c r="O91" s="505"/>
      <c r="P91" s="505"/>
      <c r="Q91" s="505"/>
      <c r="R91" s="428"/>
      <c r="S91" s="428"/>
      <c r="T91" s="428"/>
      <c r="U91" s="428"/>
      <c r="V91" s="428"/>
      <c r="W91" s="428"/>
      <c r="X91" s="428"/>
      <c r="Y91" s="505"/>
      <c r="Z91" s="505"/>
      <c r="AA91" s="505"/>
      <c r="AB91" s="505"/>
      <c r="AC91" s="505"/>
      <c r="AD91" s="505"/>
      <c r="AE91" s="505"/>
      <c r="AF91" s="505"/>
      <c r="AG91" s="505"/>
      <c r="AH91" s="505"/>
      <c r="AI91" s="115" t="str">
        <f t="shared" si="8"/>
        <v/>
      </c>
      <c r="AJ91" s="33"/>
      <c r="AK91" s="33" t="b">
        <v>0</v>
      </c>
      <c r="AL91" s="430" t="str">
        <f>IF('Pre-approval Application'!$AK91,ROW(),"")</f>
        <v/>
      </c>
      <c r="AM91" s="33" t="b">
        <f t="shared" si="9"/>
        <v>0</v>
      </c>
      <c r="AN91" s="33" t="b">
        <f t="shared" si="9"/>
        <v>0</v>
      </c>
      <c r="AO91" s="30" t="b">
        <f t="shared" si="10"/>
        <v>0</v>
      </c>
      <c r="AP91" s="30"/>
      <c r="AQ91" s="30"/>
      <c r="AR91" s="30"/>
      <c r="AS91" s="30"/>
      <c r="AT91" s="202" t="str">
        <f t="shared" si="3"/>
        <v/>
      </c>
      <c r="AU91" s="181"/>
      <c r="AV91" s="13"/>
      <c r="AZ91" s="178"/>
      <c r="BC91" s="178"/>
      <c r="BE91" s="178"/>
      <c r="BI91" s="178"/>
      <c r="BJ91" s="232" t="str">
        <f>IFERROR(IF(OR(A91="REF-117",A91="REF-118"),"",VLOOKUP(A91,'background information'!B200:F215,4)*AG91),"")</f>
        <v/>
      </c>
      <c r="BK91" s="240" t="str">
        <f>IFERROR(IF(OR(A91="REF-117",A91="REF-118"),"",VLOOKUP(A91,'background information'!B$194:F$209,5,FALSE)*AG91),"")</f>
        <v/>
      </c>
      <c r="BL91" s="265"/>
      <c r="BM91" s="257" t="str">
        <f t="shared" si="4"/>
        <v/>
      </c>
    </row>
    <row r="92" spans="1:65" s="111" customFormat="1" ht="12" x14ac:dyDescent="0.2">
      <c r="A92" s="506"/>
      <c r="B92" s="506"/>
      <c r="C92" s="506"/>
      <c r="D92" s="506"/>
      <c r="E92" s="506"/>
      <c r="F92" s="506"/>
      <c r="G92" s="506"/>
      <c r="H92" s="506"/>
      <c r="I92" s="506"/>
      <c r="J92" s="506"/>
      <c r="K92" s="428"/>
      <c r="L92" s="428"/>
      <c r="M92" s="505"/>
      <c r="N92" s="505"/>
      <c r="O92" s="505"/>
      <c r="P92" s="505"/>
      <c r="Q92" s="505"/>
      <c r="R92" s="428"/>
      <c r="S92" s="428"/>
      <c r="T92" s="428"/>
      <c r="U92" s="428"/>
      <c r="V92" s="428"/>
      <c r="W92" s="428"/>
      <c r="X92" s="428"/>
      <c r="Y92" s="505"/>
      <c r="Z92" s="505"/>
      <c r="AA92" s="505"/>
      <c r="AB92" s="505"/>
      <c r="AC92" s="505"/>
      <c r="AD92" s="505"/>
      <c r="AE92" s="505"/>
      <c r="AF92" s="505"/>
      <c r="AG92" s="505"/>
      <c r="AH92" s="505"/>
      <c r="AI92" s="115" t="str">
        <f t="shared" si="8"/>
        <v/>
      </c>
      <c r="AJ92" s="33"/>
      <c r="AK92" s="33" t="b">
        <v>0</v>
      </c>
      <c r="AL92" s="430" t="str">
        <f>IF('Pre-approval Application'!$AK92,ROW(),"")</f>
        <v/>
      </c>
      <c r="AM92" s="33" t="b">
        <f t="shared" si="9"/>
        <v>0</v>
      </c>
      <c r="AN92" s="33" t="b">
        <f t="shared" si="9"/>
        <v>0</v>
      </c>
      <c r="AO92" s="30" t="b">
        <f t="shared" si="10"/>
        <v>0</v>
      </c>
      <c r="AP92" s="30"/>
      <c r="AQ92" s="30"/>
      <c r="AR92" s="30"/>
      <c r="AS92" s="30"/>
      <c r="AT92" s="202" t="str">
        <f t="shared" si="3"/>
        <v/>
      </c>
      <c r="AU92" s="181"/>
      <c r="AV92" s="13"/>
      <c r="AZ92" s="178"/>
      <c r="BC92" s="178"/>
      <c r="BE92" s="178"/>
      <c r="BI92" s="178"/>
      <c r="BJ92" s="232" t="str">
        <f>IFERROR(IF(OR(A92="REF-117",A92="REF-118"),"",VLOOKUP(A92,'background information'!B201:F216,4)*AG92),"")</f>
        <v/>
      </c>
      <c r="BK92" s="240" t="str">
        <f>IFERROR(IF(OR(A92="REF-117",A92="REF-118"),"",VLOOKUP(A92,'background information'!B$194:F$209,5,FALSE)*AG92),"")</f>
        <v/>
      </c>
      <c r="BL92" s="265"/>
      <c r="BM92" s="257" t="str">
        <f t="shared" si="4"/>
        <v/>
      </c>
    </row>
    <row r="93" spans="1:65" s="4" customFormat="1" x14ac:dyDescent="0.2">
      <c r="Z93" s="30"/>
      <c r="AA93" s="30"/>
      <c r="AB93" s="30"/>
      <c r="AC93" s="30"/>
      <c r="AD93" s="30"/>
      <c r="AE93" s="31"/>
      <c r="AF93" s="13"/>
      <c r="AG93" s="13"/>
      <c r="AH93" s="13"/>
      <c r="AI93" s="116">
        <f>SUM(AI82:AI92)</f>
        <v>0</v>
      </c>
      <c r="AJ93" s="34"/>
      <c r="AK93" s="33"/>
      <c r="AL93" s="430" t="str">
        <f>IF('Pre-approval Application'!$AK93,ROW(),"")</f>
        <v/>
      </c>
      <c r="AM93" s="33"/>
      <c r="AN93" s="30"/>
      <c r="AO93" s="30"/>
      <c r="AP93" s="30"/>
      <c r="AQ93" s="30"/>
      <c r="AR93" s="30"/>
      <c r="AS93" s="30"/>
      <c r="AT93" s="202"/>
      <c r="AU93" s="181"/>
      <c r="AV93" s="13"/>
      <c r="AZ93" s="178"/>
      <c r="BC93" s="178"/>
      <c r="BE93" s="178"/>
      <c r="BH93" s="178" t="s">
        <v>474</v>
      </c>
      <c r="BI93" s="178"/>
      <c r="BJ93" s="232">
        <f>SUM(BJ82:BJ92)</f>
        <v>0</v>
      </c>
      <c r="BK93" s="246">
        <f>SUM(BK82:BK92)</f>
        <v>0</v>
      </c>
      <c r="BL93" s="265"/>
      <c r="BM93" s="257">
        <f>SUM(BM82:BM92)</f>
        <v>0</v>
      </c>
    </row>
    <row r="94" spans="1:65" s="331" customFormat="1" x14ac:dyDescent="0.2">
      <c r="Z94" s="339"/>
      <c r="AA94" s="339"/>
      <c r="AB94" s="339"/>
      <c r="AC94" s="339"/>
      <c r="AD94" s="339"/>
      <c r="AE94" s="31"/>
      <c r="AF94" s="334"/>
      <c r="AG94" s="334"/>
      <c r="AH94" s="334"/>
      <c r="AI94" s="116"/>
      <c r="AJ94" s="104"/>
      <c r="AK94" s="341"/>
      <c r="AL94" s="430"/>
      <c r="AM94" s="341"/>
      <c r="AN94" s="339"/>
      <c r="AO94" s="339"/>
      <c r="AP94" s="339"/>
      <c r="AQ94" s="339"/>
      <c r="AR94" s="339"/>
      <c r="AS94" s="339"/>
      <c r="AT94" s="202"/>
      <c r="AU94" s="333"/>
      <c r="AV94" s="334"/>
      <c r="BJ94" s="368"/>
      <c r="BK94" s="246"/>
      <c r="BL94" s="377"/>
      <c r="BM94" s="374"/>
    </row>
    <row r="95" spans="1:65" s="331" customFormat="1" x14ac:dyDescent="0.2">
      <c r="Z95" s="339"/>
      <c r="AA95" s="339"/>
      <c r="AB95" s="339"/>
      <c r="AC95" s="339"/>
      <c r="AD95" s="339"/>
      <c r="AE95" s="31"/>
      <c r="AF95" s="334"/>
      <c r="AG95" s="334"/>
      <c r="AH95" s="334"/>
      <c r="AI95" s="116"/>
      <c r="AJ95" s="104"/>
      <c r="AK95" s="341"/>
      <c r="AL95" s="430" t="str">
        <f>IF('Pre-approval Application'!$AK95,ROW(),"")</f>
        <v/>
      </c>
      <c r="AM95" s="341"/>
      <c r="AN95" s="339"/>
      <c r="AO95" s="339"/>
      <c r="AP95" s="339"/>
      <c r="AQ95" s="339"/>
      <c r="AR95" s="339"/>
      <c r="AS95" s="339"/>
      <c r="AT95" s="202"/>
      <c r="AU95" s="333"/>
      <c r="AV95" s="334"/>
      <c r="BJ95" s="368"/>
      <c r="BK95" s="246"/>
      <c r="BL95" s="377"/>
      <c r="BM95" s="374"/>
    </row>
    <row r="96" spans="1:65" s="1" customFormat="1" ht="20.25" x14ac:dyDescent="0.3">
      <c r="A96" s="2" t="s">
        <v>546</v>
      </c>
      <c r="T96" s="5"/>
      <c r="Y96" s="7"/>
      <c r="Z96" s="7"/>
      <c r="AA96" s="7"/>
      <c r="AB96" s="7"/>
      <c r="AE96" s="7"/>
      <c r="AF96" s="7"/>
      <c r="AI96" s="34"/>
      <c r="AJ96" s="35"/>
      <c r="AK96" s="71"/>
      <c r="AL96" s="430" t="str">
        <f>IF('Pre-approval Application'!$AK96,ROW(),"")</f>
        <v/>
      </c>
      <c r="AM96" s="71"/>
      <c r="AN96" s="3"/>
      <c r="AO96" s="3"/>
      <c r="AP96" s="3"/>
      <c r="AQ96" s="3"/>
      <c r="AR96" s="3"/>
      <c r="AS96" s="3"/>
      <c r="AT96" s="201"/>
      <c r="AU96" s="182"/>
      <c r="AV96" s="162"/>
      <c r="AZ96" s="176"/>
      <c r="BC96" s="176"/>
      <c r="BE96" s="176"/>
      <c r="BH96" s="178" t="s">
        <v>475</v>
      </c>
      <c r="BI96" s="178"/>
      <c r="BJ96" s="232">
        <f>SUMIFS(BJ82:BJ92,$AK82:$AK92,TRUE)</f>
        <v>0</v>
      </c>
      <c r="BK96" s="240">
        <f>SUMIFS(BK82:BK92,$AK82:$AK92,TRUE)</f>
        <v>0</v>
      </c>
      <c r="BL96" s="265">
        <f>SUMIFS(BL82:BL92,$AK82:$AK92,TRUE)</f>
        <v>0</v>
      </c>
      <c r="BM96" s="256"/>
    </row>
    <row r="97" spans="1:65" s="17" customFormat="1" ht="16.5" x14ac:dyDescent="0.3">
      <c r="A97" s="507" t="s">
        <v>13</v>
      </c>
      <c r="B97" s="507"/>
      <c r="C97" s="507"/>
      <c r="D97" s="96" t="s">
        <v>407</v>
      </c>
      <c r="E97" s="94"/>
      <c r="F97" s="94"/>
      <c r="G97" s="94"/>
      <c r="H97" s="94"/>
      <c r="I97" s="94"/>
      <c r="J97" s="94"/>
      <c r="K97" s="507" t="s">
        <v>289</v>
      </c>
      <c r="L97" s="507"/>
      <c r="M97" s="507"/>
      <c r="N97" s="507"/>
      <c r="O97" s="507" t="s">
        <v>286</v>
      </c>
      <c r="P97" s="507"/>
      <c r="Q97" s="507"/>
      <c r="R97" s="507" t="s">
        <v>287</v>
      </c>
      <c r="S97" s="507"/>
      <c r="T97" s="507"/>
      <c r="U97" s="507" t="s">
        <v>288</v>
      </c>
      <c r="V97" s="507"/>
      <c r="W97" s="507"/>
      <c r="X97" s="507"/>
      <c r="Y97" s="507" t="s">
        <v>107</v>
      </c>
      <c r="Z97" s="507"/>
      <c r="AA97" s="94" t="s">
        <v>408</v>
      </c>
      <c r="AB97" s="94"/>
      <c r="AC97" s="94"/>
      <c r="AD97" s="94"/>
      <c r="AE97" s="94"/>
      <c r="AF97" s="94"/>
      <c r="AG97" s="507" t="s">
        <v>100</v>
      </c>
      <c r="AH97" s="507"/>
      <c r="AI97" s="95" t="s">
        <v>15</v>
      </c>
      <c r="AJ97" s="33"/>
      <c r="AK97" s="74"/>
      <c r="AL97" s="430" t="str">
        <f>IF('Pre-approval Application'!$AK97,ROW(),"")</f>
        <v/>
      </c>
      <c r="AM97" s="74" t="s">
        <v>308</v>
      </c>
      <c r="AN97" s="37" t="s">
        <v>309</v>
      </c>
      <c r="AO97" s="37" t="s">
        <v>310</v>
      </c>
      <c r="AP97" s="37" t="s">
        <v>311</v>
      </c>
      <c r="AQ97" s="37" t="s">
        <v>107</v>
      </c>
      <c r="AR97" s="37"/>
      <c r="AS97" s="37"/>
      <c r="AT97" s="207"/>
      <c r="AU97" s="280"/>
      <c r="AV97" s="93"/>
      <c r="AZ97" s="102"/>
      <c r="BC97" s="102"/>
      <c r="BE97" s="102"/>
      <c r="BI97" s="102"/>
      <c r="BJ97" s="237"/>
      <c r="BK97" s="245"/>
      <c r="BL97" s="270"/>
      <c r="BM97" s="262"/>
    </row>
    <row r="98" spans="1:65" s="4" customFormat="1" ht="12" x14ac:dyDescent="0.2">
      <c r="A98" s="506"/>
      <c r="B98" s="506"/>
      <c r="C98" s="506"/>
      <c r="D98" s="505"/>
      <c r="E98" s="505"/>
      <c r="F98" s="505"/>
      <c r="G98" s="505"/>
      <c r="H98" s="505"/>
      <c r="I98" s="505"/>
      <c r="J98" s="505"/>
      <c r="K98" s="505"/>
      <c r="L98" s="505"/>
      <c r="M98" s="505"/>
      <c r="N98" s="505"/>
      <c r="O98" s="505"/>
      <c r="P98" s="505"/>
      <c r="Q98" s="505"/>
      <c r="R98" s="505"/>
      <c r="S98" s="505"/>
      <c r="T98" s="505"/>
      <c r="U98" s="505"/>
      <c r="V98" s="505"/>
      <c r="W98" s="505"/>
      <c r="X98" s="505"/>
      <c r="Y98" s="505"/>
      <c r="Z98" s="505"/>
      <c r="AA98" s="505"/>
      <c r="AB98" s="505"/>
      <c r="AC98" s="505"/>
      <c r="AD98" s="505"/>
      <c r="AE98" s="505"/>
      <c r="AF98" s="505"/>
      <c r="AG98" s="505"/>
      <c r="AH98" s="505"/>
      <c r="AI98" s="115" t="str">
        <f>IFERROR(VLOOKUP(A98,$A$111:$AI$164,35,FALSE)*AG98,"")</f>
        <v/>
      </c>
      <c r="AJ98" s="33"/>
      <c r="AK98" s="33" t="b">
        <v>0</v>
      </c>
      <c r="AL98" s="430" t="str">
        <f>IF('Pre-approval Application'!$AK98,ROW(),"")</f>
        <v/>
      </c>
      <c r="AM98" s="30" t="b">
        <f>OR($A98="FS-101",$A98="FS-102",$A98="FS-103",$A98="FS-104",$A98="FS-105",$A98="FS-106",$A98="FS-107",$A98="FS-108",$A98="FS-109",$A98="FS-110",$A98="FS-111")</f>
        <v>0</v>
      </c>
      <c r="AN98" s="30" t="b">
        <f>OR($A98="FS-101",$A98="FS-102",$A98="FS-103",$A98="FS-104",$A98="FS-105",$A98="FS-106",$A98="FS-107",$A98="FS-108",$A98="FS-109",$A98="FS-110",$A98="FS-111",$A98="FS-202")</f>
        <v>0</v>
      </c>
      <c r="AO98" s="30" t="b">
        <f>OR($A98="FS-101",$A98="FS-102",$A98="FS-103",$A98="FS-104",$A98="FS-105",$A98="FS-106",$A98="FS-107",$A98="FS-108",$A98="FS-109",$A98="FS-110",$A98="FS-111",$A98="FS-202")</f>
        <v>0</v>
      </c>
      <c r="AP98" s="30" t="b">
        <f>OR($A98="FS-101",$A98="FS-102",$A98="FS-104",$A98="FS-105",$A98="FS-106",$A98="FS-107",$A98="FS-108",$A98="FS-109",$A98="FS-110",$A98="FS-111")</f>
        <v>0</v>
      </c>
      <c r="AQ98" s="30" t="b">
        <f>OR($A98="FS-101",$A98="FS-102",$A98="FS-103",$A98="FS-110",$A98="FS-111")</f>
        <v>0</v>
      </c>
      <c r="AR98" s="30"/>
      <c r="AS98" s="30"/>
      <c r="AT98" s="202" t="str">
        <f t="shared" ref="AT98:AT108" si="11">IF($A98="","",ROW())</f>
        <v/>
      </c>
      <c r="AU98" s="181"/>
      <c r="AV98" s="13"/>
      <c r="AZ98" s="178"/>
      <c r="BC98" s="178"/>
      <c r="BE98" s="178"/>
      <c r="BI98" s="178"/>
      <c r="BJ98" s="232"/>
      <c r="BK98" s="240"/>
      <c r="BL98" s="265"/>
      <c r="BM98" s="257"/>
    </row>
    <row r="99" spans="1:65" s="331" customFormat="1" ht="12" x14ac:dyDescent="0.2">
      <c r="A99" s="506"/>
      <c r="B99" s="506"/>
      <c r="C99" s="506"/>
      <c r="D99" s="505"/>
      <c r="E99" s="505"/>
      <c r="F99" s="505"/>
      <c r="G99" s="505"/>
      <c r="H99" s="505"/>
      <c r="I99" s="505"/>
      <c r="J99" s="505"/>
      <c r="K99" s="505"/>
      <c r="L99" s="505"/>
      <c r="M99" s="505"/>
      <c r="N99" s="505"/>
      <c r="O99" s="505"/>
      <c r="P99" s="505"/>
      <c r="Q99" s="505"/>
      <c r="R99" s="505"/>
      <c r="S99" s="505"/>
      <c r="T99" s="505"/>
      <c r="U99" s="505"/>
      <c r="V99" s="505"/>
      <c r="W99" s="505"/>
      <c r="X99" s="505"/>
      <c r="Y99" s="505"/>
      <c r="Z99" s="505"/>
      <c r="AA99" s="505"/>
      <c r="AB99" s="505"/>
      <c r="AC99" s="505"/>
      <c r="AD99" s="505"/>
      <c r="AE99" s="505"/>
      <c r="AF99" s="505"/>
      <c r="AG99" s="505"/>
      <c r="AH99" s="505"/>
      <c r="AI99" s="115" t="str">
        <f>IFERROR(VLOOKUP(A99,$A$111:$AI$164,35,FALSE)*AG99,"")</f>
        <v/>
      </c>
      <c r="AJ99" s="341"/>
      <c r="AK99" s="341" t="b">
        <v>0</v>
      </c>
      <c r="AL99" s="430" t="str">
        <f>IF('Pre-approval Application'!$AK99,ROW(),"")</f>
        <v/>
      </c>
      <c r="AM99" s="339" t="b">
        <f t="shared" ref="AM99:AM101" si="12">OR($A99="FS-101",$A99="FS-102",$A99="FS-103",$A99="FS-104",$A99="FS-105",$A99="FS-106",$A99="FS-107",$A99="FS-108",$A99="FS-109",$A99="FS-110",$A99="FS-111")</f>
        <v>0</v>
      </c>
      <c r="AN99" s="339" t="b">
        <f t="shared" ref="AN99:AO101" si="13">OR($A99="FS-101",$A99="FS-102",$A99="FS-103",$A99="FS-104",$A99="FS-105",$A99="FS-106",$A99="FS-107",$A99="FS-108",$A99="FS-109",$A99="FS-110",$A99="FS-111",$A99="FS-202")</f>
        <v>0</v>
      </c>
      <c r="AO99" s="339" t="b">
        <f t="shared" si="13"/>
        <v>0</v>
      </c>
      <c r="AP99" s="339" t="b">
        <f t="shared" ref="AP99:AP101" si="14">OR($A99="FS-101",$A99="FS-102",$A99="FS-104",$A99="FS-105",$A99="FS-106",$A99="FS-107",$A99="FS-108",$A99="FS-109",$A99="FS-110",$A99="FS-111")</f>
        <v>0</v>
      </c>
      <c r="AQ99" s="339" t="b">
        <f t="shared" ref="AQ99:AQ101" si="15">OR($A99="FS-101",$A99="FS-102",$A99="FS-103",$A99="FS-110",$A99="FS-111")</f>
        <v>0</v>
      </c>
      <c r="AR99" s="339"/>
      <c r="AS99" s="339"/>
      <c r="AT99" s="202"/>
      <c r="AU99" s="333"/>
      <c r="AV99" s="334"/>
      <c r="BJ99" s="368"/>
      <c r="BK99" s="371"/>
      <c r="BL99" s="377"/>
      <c r="BM99" s="374"/>
    </row>
    <row r="100" spans="1:65" s="331" customFormat="1" ht="12" x14ac:dyDescent="0.2">
      <c r="A100" s="483"/>
      <c r="B100" s="483"/>
      <c r="C100" s="483"/>
      <c r="D100" s="481"/>
      <c r="E100" s="481"/>
      <c r="F100" s="481"/>
      <c r="G100" s="481"/>
      <c r="H100" s="481"/>
      <c r="I100" s="481"/>
      <c r="J100" s="481"/>
      <c r="K100" s="481"/>
      <c r="L100" s="481"/>
      <c r="M100" s="481"/>
      <c r="N100" s="481"/>
      <c r="O100" s="481"/>
      <c r="P100" s="481"/>
      <c r="Q100" s="481"/>
      <c r="R100" s="481"/>
      <c r="S100" s="481"/>
      <c r="T100" s="481"/>
      <c r="U100" s="481"/>
      <c r="V100" s="481"/>
      <c r="W100" s="481"/>
      <c r="X100" s="481"/>
      <c r="Y100" s="481"/>
      <c r="Z100" s="481"/>
      <c r="AA100" s="481"/>
      <c r="AB100" s="481"/>
      <c r="AC100" s="481"/>
      <c r="AD100" s="481"/>
      <c r="AE100" s="481"/>
      <c r="AF100" s="481"/>
      <c r="AG100" s="481"/>
      <c r="AH100" s="481"/>
      <c r="AI100" s="115"/>
      <c r="AJ100" s="341"/>
      <c r="AK100" s="341" t="b">
        <v>0</v>
      </c>
      <c r="AL100" s="430" t="str">
        <f>IF('Pre-approval Application'!$AK100,ROW(),"")</f>
        <v/>
      </c>
      <c r="AM100" s="339" t="b">
        <f t="shared" si="12"/>
        <v>0</v>
      </c>
      <c r="AN100" s="339" t="b">
        <f t="shared" si="13"/>
        <v>0</v>
      </c>
      <c r="AO100" s="339" t="b">
        <f t="shared" si="13"/>
        <v>0</v>
      </c>
      <c r="AP100" s="339" t="b">
        <f t="shared" si="14"/>
        <v>0</v>
      </c>
      <c r="AQ100" s="339" t="b">
        <f t="shared" si="15"/>
        <v>0</v>
      </c>
      <c r="AR100" s="339"/>
      <c r="AS100" s="339"/>
      <c r="AT100" s="202"/>
      <c r="AU100" s="333"/>
      <c r="AV100" s="334"/>
      <c r="BJ100" s="368"/>
      <c r="BK100" s="371"/>
      <c r="BL100" s="377"/>
      <c r="BM100" s="374"/>
    </row>
    <row r="101" spans="1:65" s="331" customFormat="1" ht="12" x14ac:dyDescent="0.2">
      <c r="A101" s="483"/>
      <c r="B101" s="483"/>
      <c r="C101" s="483"/>
      <c r="D101" s="481"/>
      <c r="E101" s="481"/>
      <c r="F101" s="481"/>
      <c r="G101" s="481"/>
      <c r="H101" s="481"/>
      <c r="I101" s="481"/>
      <c r="J101" s="481"/>
      <c r="K101" s="481"/>
      <c r="L101" s="481"/>
      <c r="M101" s="481"/>
      <c r="N101" s="481"/>
      <c r="O101" s="481"/>
      <c r="P101" s="481"/>
      <c r="Q101" s="481"/>
      <c r="R101" s="481"/>
      <c r="S101" s="481"/>
      <c r="T101" s="481"/>
      <c r="U101" s="481"/>
      <c r="V101" s="481"/>
      <c r="W101" s="481"/>
      <c r="X101" s="481"/>
      <c r="Y101" s="481"/>
      <c r="Z101" s="481"/>
      <c r="AA101" s="481"/>
      <c r="AB101" s="481"/>
      <c r="AC101" s="481"/>
      <c r="AD101" s="481"/>
      <c r="AE101" s="481"/>
      <c r="AF101" s="481"/>
      <c r="AG101" s="481"/>
      <c r="AH101" s="481"/>
      <c r="AI101" s="115"/>
      <c r="AJ101" s="341"/>
      <c r="AK101" s="341" t="b">
        <v>0</v>
      </c>
      <c r="AL101" s="430" t="str">
        <f>IF('Pre-approval Application'!$AK101,ROW(),"")</f>
        <v/>
      </c>
      <c r="AM101" s="339" t="b">
        <f t="shared" si="12"/>
        <v>0</v>
      </c>
      <c r="AN101" s="339" t="b">
        <f t="shared" si="13"/>
        <v>0</v>
      </c>
      <c r="AO101" s="339" t="b">
        <f t="shared" si="13"/>
        <v>0</v>
      </c>
      <c r="AP101" s="339" t="b">
        <f t="shared" si="14"/>
        <v>0</v>
      </c>
      <c r="AQ101" s="339" t="b">
        <f t="shared" si="15"/>
        <v>0</v>
      </c>
      <c r="AR101" s="339"/>
      <c r="AS101" s="339"/>
      <c r="AT101" s="202"/>
      <c r="AU101" s="333"/>
      <c r="AV101" s="334"/>
      <c r="BJ101" s="368"/>
      <c r="BK101" s="371"/>
      <c r="BL101" s="377"/>
      <c r="BM101" s="374"/>
    </row>
    <row r="102" spans="1:65" s="4" customFormat="1" ht="12" x14ac:dyDescent="0.2">
      <c r="A102" s="506"/>
      <c r="B102" s="506"/>
      <c r="C102" s="506"/>
      <c r="D102" s="505"/>
      <c r="E102" s="505"/>
      <c r="F102" s="505"/>
      <c r="G102" s="505"/>
      <c r="H102" s="505"/>
      <c r="I102" s="505"/>
      <c r="J102" s="505"/>
      <c r="K102" s="505"/>
      <c r="L102" s="505"/>
      <c r="M102" s="505"/>
      <c r="N102" s="505"/>
      <c r="O102" s="505"/>
      <c r="P102" s="505"/>
      <c r="Q102" s="505"/>
      <c r="R102" s="505"/>
      <c r="S102" s="505"/>
      <c r="T102" s="505"/>
      <c r="U102" s="505"/>
      <c r="V102" s="505"/>
      <c r="W102" s="505"/>
      <c r="X102" s="505"/>
      <c r="Y102" s="505"/>
      <c r="Z102" s="505"/>
      <c r="AA102" s="505"/>
      <c r="AB102" s="505"/>
      <c r="AC102" s="505"/>
      <c r="AD102" s="505"/>
      <c r="AE102" s="505"/>
      <c r="AF102" s="505"/>
      <c r="AG102" s="505"/>
      <c r="AH102" s="505"/>
      <c r="AI102" s="115" t="str">
        <f t="shared" ref="AI102:AI108" si="16">IFERROR(VLOOKUP(A102,$A$111:$AI$164,35,FALSE)*AG102,"")</f>
        <v/>
      </c>
      <c r="AJ102" s="33"/>
      <c r="AK102" s="33" t="b">
        <v>0</v>
      </c>
      <c r="AL102" s="430" t="str">
        <f>IF('Pre-approval Application'!$AK102,ROW(),"")</f>
        <v/>
      </c>
      <c r="AM102" s="30" t="b">
        <f t="shared" ref="AM102:AM108" si="17">OR($A102="FS-101",$A102="FS-102",$A102="FS-103",$A102="FS-104",$A102="FS-105",$A102="FS-106",$A102="FS-107",$A102="FS-108",$A102="FS-109",$A102="FS-110",$A102="FS-111")</f>
        <v>0</v>
      </c>
      <c r="AN102" s="30" t="b">
        <f t="shared" ref="AN102:AO108" si="18">OR($A102="FS-101",$A102="FS-102",$A102="FS-103",$A102="FS-104",$A102="FS-105",$A102="FS-106",$A102="FS-107",$A102="FS-108",$A102="FS-109",$A102="FS-110",$A102="FS-111",$A102="FS-202")</f>
        <v>0</v>
      </c>
      <c r="AO102" s="30" t="b">
        <f t="shared" si="18"/>
        <v>0</v>
      </c>
      <c r="AP102" s="30" t="b">
        <f t="shared" ref="AP102:AP108" si="19">OR($A102="FS-101",$A102="FS-102",$A102="FS-104",$A102="FS-105",$A102="FS-106",$A102="FS-107",$A102="FS-108",$A102="FS-109",$A102="FS-110",$A102="FS-111")</f>
        <v>0</v>
      </c>
      <c r="AQ102" s="30" t="b">
        <f t="shared" ref="AQ102:AQ108" si="20">OR($A102="FS-101",$A102="FS-102",$A102="FS-103",$A102="FS-110",$A102="FS-111")</f>
        <v>0</v>
      </c>
      <c r="AR102" s="30"/>
      <c r="AS102" s="30"/>
      <c r="AT102" s="202" t="str">
        <f t="shared" si="11"/>
        <v/>
      </c>
      <c r="AU102" s="181"/>
      <c r="AV102" s="13"/>
      <c r="AZ102" s="178"/>
      <c r="BC102" s="178"/>
      <c r="BE102" s="178"/>
      <c r="BI102" s="178"/>
      <c r="BJ102" s="232"/>
      <c r="BK102" s="240"/>
      <c r="BL102" s="265"/>
      <c r="BM102" s="257"/>
    </row>
    <row r="103" spans="1:65" s="4" customFormat="1" ht="12" x14ac:dyDescent="0.2">
      <c r="A103" s="506"/>
      <c r="B103" s="506"/>
      <c r="C103" s="506"/>
      <c r="D103" s="505"/>
      <c r="E103" s="505"/>
      <c r="F103" s="505"/>
      <c r="G103" s="505"/>
      <c r="H103" s="505"/>
      <c r="I103" s="505"/>
      <c r="J103" s="505"/>
      <c r="K103" s="505"/>
      <c r="L103" s="505"/>
      <c r="M103" s="505"/>
      <c r="N103" s="505"/>
      <c r="O103" s="505"/>
      <c r="P103" s="505"/>
      <c r="Q103" s="505"/>
      <c r="R103" s="505"/>
      <c r="S103" s="505"/>
      <c r="T103" s="505"/>
      <c r="U103" s="505"/>
      <c r="V103" s="505"/>
      <c r="W103" s="505"/>
      <c r="X103" s="505"/>
      <c r="Y103" s="505"/>
      <c r="Z103" s="505"/>
      <c r="AA103" s="505"/>
      <c r="AB103" s="505"/>
      <c r="AC103" s="505"/>
      <c r="AD103" s="505"/>
      <c r="AE103" s="505"/>
      <c r="AF103" s="505"/>
      <c r="AG103" s="505"/>
      <c r="AH103" s="505"/>
      <c r="AI103" s="115" t="str">
        <f t="shared" si="16"/>
        <v/>
      </c>
      <c r="AJ103" s="33"/>
      <c r="AK103" s="33" t="b">
        <v>0</v>
      </c>
      <c r="AL103" s="430" t="str">
        <f>IF('Pre-approval Application'!$AK103,ROW(),"")</f>
        <v/>
      </c>
      <c r="AM103" s="30" t="b">
        <f t="shared" si="17"/>
        <v>0</v>
      </c>
      <c r="AN103" s="30" t="b">
        <f t="shared" si="18"/>
        <v>0</v>
      </c>
      <c r="AO103" s="30" t="b">
        <f t="shared" si="18"/>
        <v>0</v>
      </c>
      <c r="AP103" s="30" t="b">
        <f t="shared" si="19"/>
        <v>0</v>
      </c>
      <c r="AQ103" s="30" t="b">
        <f t="shared" si="20"/>
        <v>0</v>
      </c>
      <c r="AR103" s="30"/>
      <c r="AS103" s="30"/>
      <c r="AT103" s="202" t="str">
        <f t="shared" si="11"/>
        <v/>
      </c>
      <c r="AU103" s="181"/>
      <c r="AV103" s="13"/>
      <c r="AZ103" s="178"/>
      <c r="BC103" s="178"/>
      <c r="BE103" s="178"/>
      <c r="BI103" s="178"/>
      <c r="BJ103" s="232"/>
      <c r="BK103" s="240"/>
      <c r="BL103" s="265"/>
      <c r="BM103" s="257"/>
    </row>
    <row r="104" spans="1:65" s="4" customFormat="1" ht="12" x14ac:dyDescent="0.2">
      <c r="A104" s="506"/>
      <c r="B104" s="506"/>
      <c r="C104" s="506"/>
      <c r="D104" s="505"/>
      <c r="E104" s="505"/>
      <c r="F104" s="505"/>
      <c r="G104" s="505"/>
      <c r="H104" s="505"/>
      <c r="I104" s="505"/>
      <c r="J104" s="505"/>
      <c r="K104" s="505"/>
      <c r="L104" s="505"/>
      <c r="M104" s="505"/>
      <c r="N104" s="505"/>
      <c r="O104" s="505"/>
      <c r="P104" s="505"/>
      <c r="Q104" s="505"/>
      <c r="R104" s="505"/>
      <c r="S104" s="505"/>
      <c r="T104" s="505"/>
      <c r="U104" s="505"/>
      <c r="V104" s="505"/>
      <c r="W104" s="505"/>
      <c r="X104" s="505"/>
      <c r="Y104" s="505"/>
      <c r="Z104" s="505"/>
      <c r="AA104" s="505"/>
      <c r="AB104" s="505"/>
      <c r="AC104" s="505"/>
      <c r="AD104" s="505"/>
      <c r="AE104" s="505"/>
      <c r="AF104" s="505"/>
      <c r="AG104" s="505"/>
      <c r="AH104" s="505"/>
      <c r="AI104" s="115" t="str">
        <f t="shared" si="16"/>
        <v/>
      </c>
      <c r="AJ104" s="33"/>
      <c r="AK104" s="33" t="b">
        <v>0</v>
      </c>
      <c r="AL104" s="430" t="str">
        <f>IF('Pre-approval Application'!$AK104,ROW(),"")</f>
        <v/>
      </c>
      <c r="AM104" s="30" t="b">
        <f t="shared" si="17"/>
        <v>0</v>
      </c>
      <c r="AN104" s="30" t="b">
        <f t="shared" si="18"/>
        <v>0</v>
      </c>
      <c r="AO104" s="30" t="b">
        <f t="shared" si="18"/>
        <v>0</v>
      </c>
      <c r="AP104" s="30" t="b">
        <f t="shared" si="19"/>
        <v>0</v>
      </c>
      <c r="AQ104" s="30" t="b">
        <f t="shared" si="20"/>
        <v>0</v>
      </c>
      <c r="AR104" s="30"/>
      <c r="AS104" s="30"/>
      <c r="AT104" s="202" t="str">
        <f t="shared" si="11"/>
        <v/>
      </c>
      <c r="AU104" s="181"/>
      <c r="AV104" s="13"/>
      <c r="AZ104" s="178"/>
      <c r="BC104" s="178"/>
      <c r="BE104" s="178"/>
      <c r="BI104" s="178"/>
      <c r="BJ104" s="232"/>
      <c r="BK104" s="240"/>
      <c r="BL104" s="265"/>
      <c r="BM104" s="257"/>
    </row>
    <row r="105" spans="1:65" s="4" customFormat="1" ht="12" x14ac:dyDescent="0.2">
      <c r="A105" s="506"/>
      <c r="B105" s="506"/>
      <c r="C105" s="506"/>
      <c r="D105" s="505"/>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115" t="str">
        <f t="shared" si="16"/>
        <v/>
      </c>
      <c r="AJ105" s="33"/>
      <c r="AK105" s="33" t="b">
        <v>0</v>
      </c>
      <c r="AL105" s="430" t="str">
        <f>IF('Pre-approval Application'!$AK105,ROW(),"")</f>
        <v/>
      </c>
      <c r="AM105" s="30" t="b">
        <f t="shared" si="17"/>
        <v>0</v>
      </c>
      <c r="AN105" s="30" t="b">
        <f t="shared" si="18"/>
        <v>0</v>
      </c>
      <c r="AO105" s="30" t="b">
        <f t="shared" si="18"/>
        <v>0</v>
      </c>
      <c r="AP105" s="30" t="b">
        <f t="shared" si="19"/>
        <v>0</v>
      </c>
      <c r="AQ105" s="30" t="b">
        <f t="shared" si="20"/>
        <v>0</v>
      </c>
      <c r="AR105" s="30"/>
      <c r="AS105" s="30"/>
      <c r="AT105" s="202" t="str">
        <f t="shared" si="11"/>
        <v/>
      </c>
      <c r="AU105" s="181"/>
      <c r="AV105" s="13"/>
      <c r="AZ105" s="178"/>
      <c r="BC105" s="178"/>
      <c r="BE105" s="178"/>
      <c r="BI105" s="178"/>
      <c r="BJ105" s="232"/>
      <c r="BK105" s="240"/>
      <c r="BL105" s="265"/>
      <c r="BM105" s="257"/>
    </row>
    <row r="106" spans="1:65" s="111" customFormat="1" ht="12" x14ac:dyDescent="0.2">
      <c r="A106" s="506"/>
      <c r="B106" s="506"/>
      <c r="C106" s="506"/>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115" t="str">
        <f t="shared" si="16"/>
        <v/>
      </c>
      <c r="AJ106" s="33"/>
      <c r="AK106" s="33" t="b">
        <v>0</v>
      </c>
      <c r="AL106" s="430" t="str">
        <f>IF('Pre-approval Application'!$AK106,ROW(),"")</f>
        <v/>
      </c>
      <c r="AM106" s="30" t="b">
        <f t="shared" si="17"/>
        <v>0</v>
      </c>
      <c r="AN106" s="30" t="b">
        <f t="shared" si="18"/>
        <v>0</v>
      </c>
      <c r="AO106" s="30" t="b">
        <f t="shared" si="18"/>
        <v>0</v>
      </c>
      <c r="AP106" s="30" t="b">
        <f t="shared" si="19"/>
        <v>0</v>
      </c>
      <c r="AQ106" s="30" t="b">
        <f t="shared" si="20"/>
        <v>0</v>
      </c>
      <c r="AR106" s="30"/>
      <c r="AS106" s="30"/>
      <c r="AT106" s="202" t="str">
        <f t="shared" si="11"/>
        <v/>
      </c>
      <c r="AU106" s="181"/>
      <c r="AV106" s="13"/>
      <c r="AZ106" s="178"/>
      <c r="BC106" s="178"/>
      <c r="BE106" s="178"/>
      <c r="BI106" s="178"/>
      <c r="BJ106" s="232"/>
      <c r="BK106" s="240"/>
      <c r="BL106" s="265"/>
      <c r="BM106" s="257"/>
    </row>
    <row r="107" spans="1:65" s="111" customFormat="1" ht="11.25" customHeight="1" x14ac:dyDescent="0.2">
      <c r="A107" s="506"/>
      <c r="B107" s="506"/>
      <c r="C107" s="506"/>
      <c r="D107" s="505"/>
      <c r="E107" s="505"/>
      <c r="F107" s="505"/>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115" t="str">
        <f t="shared" si="16"/>
        <v/>
      </c>
      <c r="AJ107" s="33"/>
      <c r="AK107" s="33" t="b">
        <v>0</v>
      </c>
      <c r="AL107" s="430" t="str">
        <f>IF('Pre-approval Application'!$AK107,ROW(),"")</f>
        <v/>
      </c>
      <c r="AM107" s="30" t="b">
        <f t="shared" si="17"/>
        <v>0</v>
      </c>
      <c r="AN107" s="30" t="b">
        <f t="shared" si="18"/>
        <v>0</v>
      </c>
      <c r="AO107" s="30" t="b">
        <f t="shared" si="18"/>
        <v>0</v>
      </c>
      <c r="AP107" s="30" t="b">
        <f t="shared" si="19"/>
        <v>0</v>
      </c>
      <c r="AQ107" s="30" t="b">
        <f t="shared" si="20"/>
        <v>0</v>
      </c>
      <c r="AR107" s="30"/>
      <c r="AS107" s="30"/>
      <c r="AT107" s="202" t="str">
        <f t="shared" si="11"/>
        <v/>
      </c>
      <c r="AU107" s="181"/>
      <c r="AV107" s="13"/>
      <c r="AZ107" s="178"/>
      <c r="BC107" s="178"/>
      <c r="BE107" s="178"/>
      <c r="BI107" s="178"/>
      <c r="BJ107" s="232"/>
      <c r="BK107" s="240"/>
      <c r="BL107" s="265"/>
      <c r="BM107" s="257"/>
    </row>
    <row r="108" spans="1:65" s="111" customFormat="1" ht="12" x14ac:dyDescent="0.2">
      <c r="A108" s="506"/>
      <c r="B108" s="506"/>
      <c r="C108" s="506"/>
      <c r="D108" s="505"/>
      <c r="E108" s="505"/>
      <c r="F108" s="505"/>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115" t="str">
        <f t="shared" si="16"/>
        <v/>
      </c>
      <c r="AJ108" s="33"/>
      <c r="AK108" s="33" t="b">
        <v>0</v>
      </c>
      <c r="AL108" s="430" t="str">
        <f>IF('Pre-approval Application'!$AK108,ROW(),"")</f>
        <v/>
      </c>
      <c r="AM108" s="30" t="b">
        <f t="shared" si="17"/>
        <v>0</v>
      </c>
      <c r="AN108" s="30" t="b">
        <f t="shared" si="18"/>
        <v>0</v>
      </c>
      <c r="AO108" s="30" t="b">
        <f t="shared" si="18"/>
        <v>0</v>
      </c>
      <c r="AP108" s="30" t="b">
        <f t="shared" si="19"/>
        <v>0</v>
      </c>
      <c r="AQ108" s="30" t="b">
        <f t="shared" si="20"/>
        <v>0</v>
      </c>
      <c r="AR108" s="30"/>
      <c r="AS108" s="30"/>
      <c r="AT108" s="202" t="str">
        <f t="shared" si="11"/>
        <v/>
      </c>
      <c r="AU108" s="181"/>
      <c r="AV108" s="13"/>
      <c r="AZ108" s="178"/>
      <c r="BC108" s="178"/>
      <c r="BE108" s="178"/>
      <c r="BI108" s="178"/>
      <c r="BJ108" s="232"/>
      <c r="BK108" s="240"/>
      <c r="BL108" s="265"/>
      <c r="BM108" s="257"/>
    </row>
    <row r="109" spans="1:65" s="4" customFormat="1" x14ac:dyDescent="0.2">
      <c r="D109" s="519"/>
      <c r="E109" s="519"/>
      <c r="F109" s="519"/>
      <c r="G109" s="519"/>
      <c r="H109" s="519"/>
      <c r="I109" s="519"/>
      <c r="J109" s="519"/>
      <c r="K109" s="519"/>
      <c r="L109" s="519"/>
      <c r="M109" s="519"/>
      <c r="N109" s="519"/>
      <c r="O109" s="519"/>
      <c r="P109" s="519"/>
      <c r="Q109" s="519"/>
      <c r="R109" s="519"/>
      <c r="S109" s="519"/>
      <c r="T109" s="519"/>
      <c r="U109" s="519"/>
      <c r="V109" s="519"/>
      <c r="W109" s="519"/>
      <c r="X109" s="519"/>
      <c r="Y109" s="519"/>
      <c r="Z109" s="519"/>
      <c r="AA109" s="30"/>
      <c r="AB109" s="30"/>
      <c r="AC109" s="30"/>
      <c r="AD109" s="30"/>
      <c r="AE109" s="31"/>
      <c r="AF109" s="13"/>
      <c r="AG109" s="13"/>
      <c r="AH109" s="13"/>
      <c r="AI109" s="116">
        <f>SUM(AI98:AI108)</f>
        <v>0</v>
      </c>
      <c r="AJ109" s="34"/>
      <c r="AK109" s="33"/>
      <c r="AL109" s="341"/>
      <c r="AM109" s="33"/>
      <c r="AN109" s="30"/>
      <c r="AO109" s="30"/>
      <c r="AP109" s="30"/>
      <c r="AQ109" s="30"/>
      <c r="AR109" s="30"/>
      <c r="AS109" s="30"/>
      <c r="AT109" s="202"/>
      <c r="AU109" s="181"/>
      <c r="AV109" s="13"/>
      <c r="AZ109" s="178"/>
      <c r="BC109" s="178"/>
      <c r="BE109" s="178"/>
      <c r="BI109" s="178"/>
      <c r="BJ109" s="232"/>
      <c r="BK109" s="240"/>
      <c r="BL109" s="265"/>
      <c r="BM109" s="257"/>
    </row>
    <row r="110" spans="1:65" s="4" customFormat="1" ht="14.25" customHeight="1" x14ac:dyDescent="0.2">
      <c r="Z110" s="30"/>
      <c r="AA110" s="30"/>
      <c r="AB110" s="30"/>
      <c r="AC110" s="30"/>
      <c r="AD110" s="30"/>
      <c r="AE110" s="31"/>
      <c r="AF110" s="13"/>
      <c r="AG110" s="13"/>
      <c r="AH110" s="13"/>
      <c r="AI110" s="116"/>
      <c r="AJ110" s="118"/>
      <c r="AK110" s="33"/>
      <c r="AL110" s="341"/>
      <c r="AM110" s="33"/>
      <c r="AN110" s="30"/>
      <c r="AO110" s="30"/>
      <c r="AP110" s="30"/>
      <c r="AQ110" s="30"/>
      <c r="AR110" s="30"/>
      <c r="AS110" s="30"/>
      <c r="AT110" s="208"/>
      <c r="AU110" s="181"/>
      <c r="AV110" s="13"/>
      <c r="AZ110" s="178"/>
      <c r="BC110" s="178"/>
      <c r="BE110" s="178"/>
      <c r="BI110" s="178"/>
      <c r="BJ110" s="232"/>
      <c r="BK110" s="240"/>
      <c r="BL110" s="265"/>
      <c r="BM110" s="257"/>
    </row>
    <row r="111" spans="1:65" s="4" customFormat="1" x14ac:dyDescent="0.2">
      <c r="T111" s="6"/>
      <c r="AI111" s="84"/>
      <c r="AJ111" s="57"/>
      <c r="AK111" s="192"/>
      <c r="AL111" s="77"/>
      <c r="AM111" s="357"/>
      <c r="AN111" s="30"/>
      <c r="AO111" s="30"/>
      <c r="AP111" s="30"/>
      <c r="AQ111" s="30"/>
      <c r="AR111" s="30"/>
      <c r="AS111" s="30"/>
      <c r="AT111" s="208"/>
      <c r="AU111" s="181"/>
      <c r="AV111" s="13"/>
      <c r="AZ111" s="178"/>
      <c r="BC111" s="178"/>
      <c r="BE111" s="178"/>
      <c r="BI111" s="178"/>
      <c r="BJ111" s="232"/>
      <c r="BK111" s="240"/>
      <c r="BL111" s="265"/>
      <c r="BM111" s="257"/>
    </row>
    <row r="112" spans="1:65" ht="14.25" customHeight="1" x14ac:dyDescent="0.2">
      <c r="AI112" s="88"/>
      <c r="AK112" s="195"/>
      <c r="AS112" s="79"/>
      <c r="AT112" s="211"/>
      <c r="AU112" s="275"/>
      <c r="AV112" s="141"/>
      <c r="AY112" s="57"/>
      <c r="AZ112" s="105"/>
      <c r="BB112" s="57"/>
      <c r="BC112" s="105"/>
      <c r="BD112" s="57"/>
      <c r="BE112" s="105"/>
      <c r="BH112" s="57"/>
      <c r="BI112" s="105"/>
      <c r="BJ112" s="238"/>
      <c r="BK112" s="247"/>
      <c r="BL112" s="271"/>
      <c r="BM112" s="263"/>
    </row>
    <row r="113" spans="1:65" ht="14.25" customHeight="1" x14ac:dyDescent="0.2">
      <c r="M113" s="469"/>
      <c r="N113" s="469"/>
      <c r="O113" s="469"/>
      <c r="P113" s="469"/>
      <c r="Q113" s="469"/>
      <c r="R113" s="469"/>
      <c r="S113" s="469"/>
      <c r="T113" s="470"/>
      <c r="U113" s="469"/>
      <c r="V113" s="469"/>
      <c r="W113" s="469"/>
      <c r="X113" s="469"/>
      <c r="Y113" s="469"/>
      <c r="Z113" s="469"/>
      <c r="AA113" s="469"/>
      <c r="AB113" s="469"/>
      <c r="AC113" s="469"/>
      <c r="AD113" s="469"/>
      <c r="AE113" s="469"/>
      <c r="AF113" s="469"/>
      <c r="AG113" s="469"/>
      <c r="AH113" s="469"/>
      <c r="AI113" s="471"/>
      <c r="AJ113" s="469"/>
      <c r="AK113" s="195"/>
      <c r="AS113" s="79"/>
      <c r="AT113" s="211"/>
      <c r="AU113" s="275"/>
      <c r="AV113" s="141"/>
      <c r="AY113" s="57"/>
      <c r="AZ113" s="105"/>
      <c r="BB113" s="57"/>
      <c r="BC113" s="105"/>
      <c r="BD113" s="57"/>
      <c r="BE113" s="105"/>
      <c r="BH113" s="57"/>
      <c r="BI113" s="105"/>
      <c r="BJ113" s="238"/>
      <c r="BK113" s="247"/>
      <c r="BL113" s="271"/>
      <c r="BM113" s="263"/>
    </row>
    <row r="114" spans="1:65" s="1" customFormat="1" ht="20.25" x14ac:dyDescent="0.3">
      <c r="A114" s="2" t="s">
        <v>106</v>
      </c>
      <c r="M114" s="464"/>
      <c r="N114" s="464"/>
      <c r="O114" s="464"/>
      <c r="P114" s="464"/>
      <c r="Q114" s="464"/>
      <c r="R114" s="464"/>
      <c r="S114" s="464"/>
      <c r="T114" s="465"/>
      <c r="U114" s="464"/>
      <c r="V114" s="464"/>
      <c r="W114" s="464"/>
      <c r="X114" s="464"/>
      <c r="Y114" s="466"/>
      <c r="Z114" s="466"/>
      <c r="AA114" s="466"/>
      <c r="AB114" s="466"/>
      <c r="AC114" s="464"/>
      <c r="AD114" s="464"/>
      <c r="AE114" s="466"/>
      <c r="AF114" s="466"/>
      <c r="AG114" s="464"/>
      <c r="AH114" s="464"/>
      <c r="AI114" s="472"/>
      <c r="AJ114" s="473"/>
      <c r="AK114" s="195"/>
      <c r="AL114" s="71"/>
      <c r="AM114" s="320"/>
      <c r="AN114" s="3"/>
      <c r="AO114" s="3"/>
      <c r="AP114" s="3"/>
      <c r="AQ114" s="3"/>
      <c r="AR114" s="3"/>
      <c r="AS114" s="3"/>
      <c r="AT114" s="200"/>
      <c r="AU114" s="182"/>
      <c r="AV114" s="162"/>
      <c r="AZ114" s="176"/>
      <c r="BC114" s="176"/>
      <c r="BE114" s="176"/>
      <c r="BI114" s="176"/>
      <c r="BJ114" s="231"/>
      <c r="BK114" s="239"/>
      <c r="BL114" s="264"/>
      <c r="BM114" s="256"/>
    </row>
    <row r="115" spans="1:65" s="19" customFormat="1" ht="16.5" x14ac:dyDescent="0.3">
      <c r="A115" s="85" t="s">
        <v>485</v>
      </c>
      <c r="B115" s="86"/>
      <c r="C115" s="86"/>
      <c r="D115" s="86"/>
      <c r="E115" s="86"/>
      <c r="F115" s="86"/>
      <c r="G115" s="86"/>
      <c r="H115" s="86"/>
      <c r="I115" s="86"/>
      <c r="J115" s="86"/>
      <c r="K115" s="86"/>
      <c r="L115" s="86"/>
      <c r="M115" s="474"/>
      <c r="N115" s="474"/>
      <c r="O115" s="474"/>
      <c r="P115" s="474"/>
      <c r="Q115" s="474"/>
      <c r="R115" s="474"/>
      <c r="S115" s="474"/>
      <c r="T115" s="475"/>
      <c r="U115" s="474"/>
      <c r="V115" s="474"/>
      <c r="W115" s="474"/>
      <c r="X115" s="474"/>
      <c r="Y115" s="474"/>
      <c r="Z115" s="476"/>
      <c r="AA115" s="524"/>
      <c r="AB115" s="524"/>
      <c r="AC115" s="524"/>
      <c r="AD115" s="524"/>
      <c r="AE115" s="524"/>
      <c r="AF115" s="524"/>
      <c r="AG115" s="524"/>
      <c r="AH115" s="524"/>
      <c r="AI115" s="524"/>
      <c r="AJ115" s="467"/>
      <c r="AK115" s="193"/>
      <c r="AL115" s="72"/>
      <c r="AM115" s="386"/>
      <c r="AN115" s="73"/>
      <c r="AO115" s="73"/>
      <c r="AP115" s="73"/>
      <c r="AQ115" s="73"/>
      <c r="AR115" s="73"/>
      <c r="AS115" s="73"/>
      <c r="AT115" s="209"/>
      <c r="AU115" s="289"/>
      <c r="AV115" s="140"/>
      <c r="AZ115" s="112"/>
      <c r="BC115" s="112"/>
      <c r="BE115" s="112"/>
      <c r="BI115" s="112"/>
      <c r="BJ115" s="236"/>
      <c r="BK115" s="244"/>
      <c r="BL115" s="269"/>
      <c r="BM115" s="261"/>
    </row>
    <row r="116" spans="1:65" s="17" customFormat="1" ht="17.25" thickBot="1" x14ac:dyDescent="0.35">
      <c r="A116" s="87" t="s">
        <v>13</v>
      </c>
      <c r="B116" s="87"/>
      <c r="C116" s="87"/>
      <c r="D116" s="87"/>
      <c r="E116" s="87"/>
      <c r="F116" s="87" t="s">
        <v>14</v>
      </c>
      <c r="G116" s="87"/>
      <c r="H116" s="87"/>
      <c r="I116" s="87"/>
      <c r="J116" s="87"/>
      <c r="K116" s="87"/>
      <c r="L116" s="87"/>
      <c r="M116" s="477" t="s">
        <v>191</v>
      </c>
      <c r="N116" s="477"/>
      <c r="O116" s="477"/>
      <c r="P116" s="477"/>
      <c r="Q116" s="477"/>
      <c r="R116" s="477"/>
      <c r="S116" s="477"/>
      <c r="T116" s="477"/>
      <c r="U116" s="477"/>
      <c r="V116" s="477"/>
      <c r="W116" s="477"/>
      <c r="X116" s="477"/>
      <c r="Y116" s="477"/>
      <c r="Z116" s="477"/>
      <c r="AA116" s="477"/>
      <c r="AB116" s="477"/>
      <c r="AC116" s="477"/>
      <c r="AD116" s="477"/>
      <c r="AE116" s="477"/>
      <c r="AF116" s="477"/>
      <c r="AG116" s="477" t="s">
        <v>489</v>
      </c>
      <c r="AH116" s="477"/>
      <c r="AI116" s="478"/>
      <c r="AJ116" s="468"/>
      <c r="AK116" s="194"/>
      <c r="AL116" s="75"/>
      <c r="AM116" s="75"/>
      <c r="AN116" s="37"/>
      <c r="AO116" s="37"/>
      <c r="AP116" s="37"/>
      <c r="AQ116" s="37"/>
      <c r="AR116" s="37"/>
      <c r="AS116" s="37"/>
      <c r="AT116" s="210"/>
      <c r="AU116" s="280"/>
      <c r="AV116" s="93"/>
      <c r="AZ116" s="102"/>
      <c r="BC116" s="102"/>
      <c r="BE116" s="102"/>
      <c r="BI116" s="102"/>
      <c r="BJ116" s="237"/>
      <c r="BK116" s="245"/>
      <c r="BL116" s="270"/>
      <c r="BM116" s="262"/>
    </row>
    <row r="117" spans="1:65" s="315" customFormat="1" ht="23.1" customHeight="1" x14ac:dyDescent="0.2">
      <c r="A117" s="413" t="s">
        <v>304</v>
      </c>
      <c r="B117" s="414"/>
      <c r="C117" s="414"/>
      <c r="D117" s="527" t="s">
        <v>423</v>
      </c>
      <c r="E117" s="528"/>
      <c r="F117" s="528"/>
      <c r="G117" s="528"/>
      <c r="H117" s="528"/>
      <c r="I117" s="528"/>
      <c r="J117" s="528"/>
      <c r="K117" s="528"/>
      <c r="L117" s="528"/>
      <c r="M117" s="414" t="s">
        <v>74</v>
      </c>
      <c r="N117" s="414"/>
      <c r="O117" s="414"/>
      <c r="P117" s="414"/>
      <c r="Q117" s="414"/>
      <c r="R117" s="414"/>
      <c r="S117" s="414"/>
      <c r="T117" s="414"/>
      <c r="U117" s="414"/>
      <c r="V117" s="414"/>
      <c r="W117" s="414"/>
      <c r="X117" s="414"/>
      <c r="Y117" s="414" t="s">
        <v>486</v>
      </c>
      <c r="Z117" s="414"/>
      <c r="AA117" s="414"/>
      <c r="AB117" s="414"/>
      <c r="AC117" s="414"/>
      <c r="AD117" s="414"/>
      <c r="AE117" s="414"/>
      <c r="AF117" s="414"/>
      <c r="AG117" s="414"/>
      <c r="AH117" s="414"/>
      <c r="AI117" s="415">
        <v>2.5</v>
      </c>
      <c r="AJ117" s="479"/>
      <c r="AK117" s="310"/>
      <c r="AL117" s="302"/>
      <c r="AM117" s="302"/>
      <c r="AN117" s="307"/>
      <c r="AO117" s="307"/>
      <c r="AP117" s="307"/>
      <c r="AQ117" s="307"/>
      <c r="AR117" s="307"/>
      <c r="AS117" s="307"/>
      <c r="AT117" s="304"/>
      <c r="AU117" s="300"/>
      <c r="AV117" s="303"/>
      <c r="BJ117" s="309"/>
      <c r="BK117" s="308"/>
      <c r="BL117" s="301"/>
      <c r="BM117" s="306"/>
    </row>
    <row r="118" spans="1:65" s="315" customFormat="1" ht="23.1" customHeight="1" x14ac:dyDescent="0.2">
      <c r="A118" s="416" t="s">
        <v>305</v>
      </c>
      <c r="B118" s="416"/>
      <c r="C118" s="416"/>
      <c r="D118" s="529" t="s">
        <v>424</v>
      </c>
      <c r="E118" s="529"/>
      <c r="F118" s="529"/>
      <c r="G118" s="529"/>
      <c r="H118" s="529"/>
      <c r="I118" s="529"/>
      <c r="J118" s="529"/>
      <c r="K118" s="529"/>
      <c r="L118" s="529"/>
      <c r="M118" s="416" t="s">
        <v>75</v>
      </c>
      <c r="N118" s="416"/>
      <c r="O118" s="416"/>
      <c r="P118" s="416"/>
      <c r="Q118" s="416"/>
      <c r="R118" s="416"/>
      <c r="S118" s="416"/>
      <c r="T118" s="416"/>
      <c r="U118" s="416"/>
      <c r="V118" s="416"/>
      <c r="W118" s="416"/>
      <c r="X118" s="416"/>
      <c r="Y118" s="416" t="s">
        <v>484</v>
      </c>
      <c r="Z118" s="416"/>
      <c r="AA118" s="416"/>
      <c r="AB118" s="416"/>
      <c r="AC118" s="416"/>
      <c r="AD118" s="416"/>
      <c r="AE118" s="416"/>
      <c r="AF118" s="416"/>
      <c r="AG118" s="416"/>
      <c r="AH118" s="416"/>
      <c r="AI118" s="417">
        <v>2.75</v>
      </c>
      <c r="AJ118" s="305"/>
      <c r="AK118" s="310"/>
      <c r="AL118" s="302"/>
      <c r="AM118" s="302"/>
      <c r="AN118" s="307"/>
      <c r="AO118" s="307"/>
      <c r="AP118" s="307"/>
      <c r="AQ118" s="307"/>
      <c r="AR118" s="307"/>
      <c r="AS118" s="307"/>
      <c r="AT118" s="304"/>
      <c r="AU118" s="300"/>
      <c r="AV118" s="303"/>
      <c r="BJ118" s="309"/>
      <c r="BK118" s="308"/>
      <c r="BL118" s="301"/>
      <c r="BM118" s="306"/>
    </row>
    <row r="119" spans="1:65" s="4" customFormat="1" x14ac:dyDescent="0.2">
      <c r="T119" s="6"/>
      <c r="AI119" s="32"/>
      <c r="AJ119" s="34"/>
      <c r="AK119" s="192"/>
      <c r="AL119" s="77"/>
      <c r="AM119" s="357"/>
      <c r="AN119" s="30"/>
      <c r="AO119" s="30"/>
      <c r="AP119" s="30"/>
      <c r="AQ119" s="30"/>
      <c r="AR119" s="30"/>
      <c r="AS119" s="30"/>
      <c r="AT119" s="208"/>
      <c r="AU119" s="181"/>
      <c r="AV119" s="13"/>
      <c r="AZ119" s="178"/>
      <c r="BC119" s="178"/>
      <c r="BE119" s="178"/>
      <c r="BI119" s="178"/>
      <c r="BJ119" s="232"/>
      <c r="BK119" s="240"/>
      <c r="BL119" s="265"/>
      <c r="BM119" s="257"/>
    </row>
    <row r="120" spans="1:65" s="1" customFormat="1" ht="20.25" x14ac:dyDescent="0.3">
      <c r="A120" s="2" t="s">
        <v>99</v>
      </c>
      <c r="T120" s="5"/>
      <c r="Y120" s="7"/>
      <c r="Z120" s="7"/>
      <c r="AA120" s="7"/>
      <c r="AB120" s="7"/>
      <c r="AE120" s="7"/>
      <c r="AF120" s="7"/>
      <c r="AI120" s="34"/>
      <c r="AJ120" s="35"/>
      <c r="AK120" s="195"/>
      <c r="AL120" s="71"/>
      <c r="AM120" s="320"/>
      <c r="AN120" s="3"/>
      <c r="AO120" s="3"/>
      <c r="AP120" s="3"/>
      <c r="AQ120" s="3"/>
      <c r="AR120" s="3"/>
      <c r="AS120" s="3"/>
      <c r="AT120" s="200"/>
      <c r="AU120" s="182"/>
      <c r="AV120" s="162"/>
      <c r="AZ120" s="176"/>
      <c r="BC120" s="176"/>
      <c r="BE120" s="176"/>
      <c r="BI120" s="176"/>
      <c r="BJ120" s="231"/>
      <c r="BK120" s="239"/>
      <c r="BL120" s="264"/>
      <c r="BM120" s="256"/>
    </row>
    <row r="121" spans="1:65" s="19" customFormat="1" ht="16.5" x14ac:dyDescent="0.3">
      <c r="A121" s="18" t="s">
        <v>567</v>
      </c>
      <c r="T121" s="20"/>
      <c r="Y121" s="21"/>
      <c r="Z121" s="21"/>
      <c r="AA121" s="21"/>
      <c r="AB121" s="21"/>
      <c r="AE121" s="21"/>
      <c r="AF121" s="21"/>
      <c r="AI121" s="35"/>
      <c r="AJ121" s="44"/>
      <c r="AK121" s="193"/>
      <c r="AL121" s="72"/>
      <c r="AM121" s="386"/>
      <c r="AN121" s="73"/>
      <c r="AO121" s="73"/>
      <c r="AP121" s="73"/>
      <c r="AQ121" s="73"/>
      <c r="AR121" s="73"/>
      <c r="AS121" s="73"/>
      <c r="AT121" s="209"/>
      <c r="AU121" s="289"/>
      <c r="AV121" s="140"/>
      <c r="AZ121" s="112"/>
      <c r="BC121" s="112"/>
      <c r="BE121" s="112"/>
      <c r="BI121" s="112"/>
      <c r="BJ121" s="236"/>
      <c r="BK121" s="244"/>
      <c r="BL121" s="269"/>
      <c r="BM121" s="261"/>
    </row>
    <row r="122" spans="1:65" s="17" customFormat="1" ht="17.25" thickBot="1" x14ac:dyDescent="0.35">
      <c r="A122" s="40" t="s">
        <v>13</v>
      </c>
      <c r="B122" s="40"/>
      <c r="C122" s="40"/>
      <c r="D122" s="350"/>
      <c r="E122" s="40"/>
      <c r="F122" s="40" t="s">
        <v>14</v>
      </c>
      <c r="G122" s="40"/>
      <c r="H122" s="40"/>
      <c r="I122" s="40"/>
      <c r="J122" s="40"/>
      <c r="K122" s="40"/>
      <c r="L122" s="40"/>
      <c r="M122" s="40" t="s">
        <v>191</v>
      </c>
      <c r="N122" s="40"/>
      <c r="O122" s="40"/>
      <c r="P122" s="40"/>
      <c r="Q122" s="40"/>
      <c r="R122" s="40"/>
      <c r="S122" s="40"/>
      <c r="T122" s="40"/>
      <c r="U122" s="40"/>
      <c r="V122" s="40"/>
      <c r="W122" s="40"/>
      <c r="X122" s="40"/>
      <c r="Y122" s="40"/>
      <c r="Z122" s="40"/>
      <c r="AA122" s="40"/>
      <c r="AB122" s="40"/>
      <c r="AC122" s="40"/>
      <c r="AD122" s="40"/>
      <c r="AE122" s="40"/>
      <c r="AF122" s="40"/>
      <c r="AG122" s="40"/>
      <c r="AH122" s="42"/>
      <c r="AI122" s="41" t="s">
        <v>15</v>
      </c>
      <c r="AJ122" s="43"/>
      <c r="AK122" s="194"/>
      <c r="AL122" s="78"/>
      <c r="AM122" s="358"/>
      <c r="AN122" s="37"/>
      <c r="AO122" s="37"/>
      <c r="AP122" s="37"/>
      <c r="AQ122" s="37"/>
      <c r="AR122" s="37"/>
      <c r="AS122" s="37"/>
      <c r="AT122" s="210"/>
      <c r="AU122" s="280"/>
      <c r="AV122" s="93"/>
      <c r="AZ122" s="102"/>
      <c r="BC122" s="102"/>
      <c r="BE122" s="102"/>
      <c r="BI122" s="102"/>
      <c r="BJ122" s="237"/>
      <c r="BK122" s="245"/>
      <c r="BL122" s="270"/>
      <c r="BM122" s="262"/>
    </row>
    <row r="123" spans="1:65" s="4" customFormat="1" ht="12" customHeight="1" x14ac:dyDescent="0.2">
      <c r="A123" s="313" t="s">
        <v>215</v>
      </c>
      <c r="B123" s="313"/>
      <c r="C123" s="313"/>
      <c r="D123" s="525" t="s">
        <v>224</v>
      </c>
      <c r="E123" s="525"/>
      <c r="F123" s="525"/>
      <c r="G123" s="525"/>
      <c r="H123" s="525"/>
      <c r="I123" s="525"/>
      <c r="J123" s="525"/>
      <c r="K123" s="525"/>
      <c r="L123" s="525"/>
      <c r="M123" s="313" t="s">
        <v>216</v>
      </c>
      <c r="N123" s="313"/>
      <c r="O123" s="313"/>
      <c r="P123" s="313"/>
      <c r="Q123" s="313"/>
      <c r="R123" s="313"/>
      <c r="S123" s="313"/>
      <c r="T123" s="313"/>
      <c r="U123" s="313"/>
      <c r="V123" s="313"/>
      <c r="W123" s="313"/>
      <c r="X123" s="313"/>
      <c r="Y123" s="313"/>
      <c r="Z123" s="313"/>
      <c r="AA123" s="313"/>
      <c r="AB123" s="313"/>
      <c r="AC123" s="313"/>
      <c r="AD123" s="313"/>
      <c r="AE123" s="313"/>
      <c r="AF123" s="313"/>
      <c r="AG123" s="313"/>
      <c r="AH123" s="313"/>
      <c r="AI123" s="314">
        <v>75</v>
      </c>
      <c r="AJ123" s="43"/>
      <c r="AK123" s="191"/>
      <c r="AL123" s="33"/>
      <c r="AM123" s="341"/>
      <c r="AN123" s="30"/>
      <c r="AO123" s="30"/>
      <c r="AP123" s="30"/>
      <c r="AQ123" s="30"/>
      <c r="AR123" s="30"/>
      <c r="AS123" s="30"/>
      <c r="AT123" s="208"/>
      <c r="AU123" s="181"/>
      <c r="AV123" s="13"/>
      <c r="AZ123" s="178"/>
      <c r="BC123" s="178"/>
      <c r="BE123" s="178"/>
      <c r="BI123" s="178"/>
      <c r="BJ123" s="232"/>
      <c r="BK123" s="240"/>
      <c r="BL123" s="265"/>
      <c r="BM123" s="257"/>
    </row>
    <row r="124" spans="1:65" s="4" customFormat="1" ht="12" x14ac:dyDescent="0.2">
      <c r="A124" s="311" t="s">
        <v>229</v>
      </c>
      <c r="B124" s="311"/>
      <c r="C124" s="311"/>
      <c r="D124" s="526"/>
      <c r="E124" s="526"/>
      <c r="F124" s="526"/>
      <c r="G124" s="526"/>
      <c r="H124" s="526"/>
      <c r="I124" s="526"/>
      <c r="J124" s="526"/>
      <c r="K124" s="526"/>
      <c r="L124" s="526"/>
      <c r="M124" s="311" t="s">
        <v>217</v>
      </c>
      <c r="N124" s="311"/>
      <c r="O124" s="311"/>
      <c r="P124" s="311"/>
      <c r="Q124" s="311"/>
      <c r="R124" s="311"/>
      <c r="S124" s="311"/>
      <c r="T124" s="311"/>
      <c r="U124" s="311"/>
      <c r="V124" s="311"/>
      <c r="W124" s="311"/>
      <c r="X124" s="311"/>
      <c r="Y124" s="311"/>
      <c r="Z124" s="311"/>
      <c r="AA124" s="311"/>
      <c r="AB124" s="311"/>
      <c r="AC124" s="311"/>
      <c r="AD124" s="311"/>
      <c r="AE124" s="311"/>
      <c r="AF124" s="311"/>
      <c r="AG124" s="311"/>
      <c r="AH124" s="311"/>
      <c r="AI124" s="312">
        <v>125</v>
      </c>
      <c r="AJ124" s="43"/>
      <c r="AK124" s="191"/>
      <c r="AL124" s="33"/>
      <c r="AM124" s="341"/>
      <c r="AN124" s="30"/>
      <c r="AO124" s="30"/>
      <c r="AP124" s="30"/>
      <c r="AQ124" s="30"/>
      <c r="AR124" s="30"/>
      <c r="AS124" s="30"/>
      <c r="AT124" s="208"/>
      <c r="AU124" s="181"/>
      <c r="AV124" s="13"/>
      <c r="AZ124" s="178"/>
      <c r="BC124" s="178"/>
      <c r="BE124" s="178"/>
      <c r="BI124" s="178"/>
      <c r="BJ124" s="232"/>
      <c r="BK124" s="240"/>
      <c r="BL124" s="265"/>
      <c r="BM124" s="257"/>
    </row>
    <row r="125" spans="1:65" s="4" customFormat="1" ht="12" x14ac:dyDescent="0.2">
      <c r="A125" s="311" t="s">
        <v>230</v>
      </c>
      <c r="B125" s="311"/>
      <c r="C125" s="311"/>
      <c r="D125" s="526"/>
      <c r="E125" s="526"/>
      <c r="F125" s="526"/>
      <c r="G125" s="526"/>
      <c r="H125" s="526"/>
      <c r="I125" s="526"/>
      <c r="J125" s="526"/>
      <c r="K125" s="526"/>
      <c r="L125" s="526"/>
      <c r="M125" s="311" t="s">
        <v>218</v>
      </c>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2">
        <v>200</v>
      </c>
      <c r="AJ125" s="43"/>
      <c r="AK125" s="191"/>
      <c r="AL125" s="33"/>
      <c r="AM125" s="341"/>
      <c r="AN125" s="30"/>
      <c r="AO125" s="30"/>
      <c r="AP125" s="30"/>
      <c r="AQ125" s="30"/>
      <c r="AR125" s="30"/>
      <c r="AS125" s="30"/>
      <c r="AT125" s="208"/>
      <c r="AU125" s="181"/>
      <c r="AV125" s="13"/>
      <c r="AZ125" s="178"/>
      <c r="BC125" s="178"/>
      <c r="BE125" s="178"/>
      <c r="BI125" s="178"/>
      <c r="BJ125" s="232"/>
      <c r="BK125" s="240"/>
      <c r="BL125" s="265"/>
      <c r="BM125" s="257"/>
    </row>
    <row r="126" spans="1:65" s="4" customFormat="1" ht="12" x14ac:dyDescent="0.2">
      <c r="A126" s="311" t="s">
        <v>231</v>
      </c>
      <c r="B126" s="311"/>
      <c r="C126" s="311"/>
      <c r="D126" s="526"/>
      <c r="E126" s="526"/>
      <c r="F126" s="526"/>
      <c r="G126" s="526"/>
      <c r="H126" s="526"/>
      <c r="I126" s="526"/>
      <c r="J126" s="526"/>
      <c r="K126" s="526"/>
      <c r="L126" s="526"/>
      <c r="M126" s="311" t="s">
        <v>219</v>
      </c>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2">
        <v>225</v>
      </c>
      <c r="AJ126" s="43"/>
      <c r="AK126" s="191"/>
      <c r="AL126" s="33"/>
      <c r="AM126" s="341"/>
      <c r="AN126" s="30"/>
      <c r="AO126" s="30"/>
      <c r="AP126" s="30"/>
      <c r="AQ126" s="30"/>
      <c r="AR126" s="30"/>
      <c r="AS126" s="30"/>
      <c r="AT126" s="208"/>
      <c r="AU126" s="181"/>
      <c r="AV126" s="13"/>
      <c r="AZ126" s="178"/>
      <c r="BC126" s="178"/>
      <c r="BE126" s="178"/>
      <c r="BI126" s="178"/>
      <c r="BJ126" s="232"/>
      <c r="BK126" s="240"/>
      <c r="BL126" s="265"/>
      <c r="BM126" s="257"/>
    </row>
    <row r="127" spans="1:65" s="4" customFormat="1" ht="12" x14ac:dyDescent="0.2">
      <c r="A127" s="311" t="s">
        <v>232</v>
      </c>
      <c r="B127" s="311"/>
      <c r="C127" s="311"/>
      <c r="D127" s="526"/>
      <c r="E127" s="526"/>
      <c r="F127" s="526"/>
      <c r="G127" s="526"/>
      <c r="H127" s="526"/>
      <c r="I127" s="526"/>
      <c r="J127" s="526"/>
      <c r="K127" s="526"/>
      <c r="L127" s="526"/>
      <c r="M127" s="311" t="s">
        <v>220</v>
      </c>
      <c r="N127" s="311"/>
      <c r="O127" s="311"/>
      <c r="P127" s="311"/>
      <c r="Q127" s="311"/>
      <c r="R127" s="311"/>
      <c r="S127" s="311"/>
      <c r="T127" s="311"/>
      <c r="U127" s="311"/>
      <c r="V127" s="311"/>
      <c r="W127" s="311"/>
      <c r="X127" s="311"/>
      <c r="Y127" s="311"/>
      <c r="Z127" s="311"/>
      <c r="AA127" s="311"/>
      <c r="AB127" s="311"/>
      <c r="AC127" s="311"/>
      <c r="AD127" s="311"/>
      <c r="AE127" s="311"/>
      <c r="AF127" s="311"/>
      <c r="AG127" s="311"/>
      <c r="AH127" s="311"/>
      <c r="AI127" s="312">
        <v>75</v>
      </c>
      <c r="AJ127" s="43"/>
      <c r="AK127" s="191"/>
      <c r="AL127" s="33"/>
      <c r="AM127" s="341"/>
      <c r="AN127" s="30"/>
      <c r="AO127" s="30"/>
      <c r="AP127" s="30"/>
      <c r="AQ127" s="30"/>
      <c r="AR127" s="30"/>
      <c r="AS127" s="30"/>
      <c r="AT127" s="208"/>
      <c r="AU127" s="181"/>
      <c r="AV127" s="13"/>
      <c r="AZ127" s="178"/>
      <c r="BC127" s="178"/>
      <c r="BE127" s="178"/>
      <c r="BI127" s="178"/>
      <c r="BJ127" s="232"/>
      <c r="BK127" s="240"/>
      <c r="BL127" s="265"/>
      <c r="BM127" s="257"/>
    </row>
    <row r="128" spans="1:65" s="4" customFormat="1" ht="12" x14ac:dyDescent="0.2">
      <c r="A128" s="311" t="s">
        <v>233</v>
      </c>
      <c r="B128" s="311"/>
      <c r="C128" s="311"/>
      <c r="D128" s="526"/>
      <c r="E128" s="526"/>
      <c r="F128" s="526"/>
      <c r="G128" s="526"/>
      <c r="H128" s="526"/>
      <c r="I128" s="526"/>
      <c r="J128" s="526"/>
      <c r="K128" s="526"/>
      <c r="L128" s="526"/>
      <c r="M128" s="311" t="s">
        <v>221</v>
      </c>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2">
        <v>125</v>
      </c>
      <c r="AJ128" s="43"/>
      <c r="AK128" s="191"/>
      <c r="AL128" s="33"/>
      <c r="AM128" s="341"/>
      <c r="AN128" s="30"/>
      <c r="AO128" s="30"/>
      <c r="AP128" s="30"/>
      <c r="AQ128" s="30"/>
      <c r="AR128" s="30"/>
      <c r="AS128" s="30"/>
      <c r="AT128" s="208"/>
      <c r="AU128" s="181"/>
      <c r="AV128" s="13"/>
      <c r="AZ128" s="178"/>
      <c r="BC128" s="178"/>
      <c r="BE128" s="178"/>
      <c r="BI128" s="178"/>
      <c r="BJ128" s="232"/>
      <c r="BK128" s="240"/>
      <c r="BL128" s="265"/>
      <c r="BM128" s="257"/>
    </row>
    <row r="129" spans="1:73" s="4" customFormat="1" ht="12" x14ac:dyDescent="0.2">
      <c r="A129" s="311" t="s">
        <v>234</v>
      </c>
      <c r="B129" s="311"/>
      <c r="C129" s="311"/>
      <c r="D129" s="526"/>
      <c r="E129" s="526"/>
      <c r="F129" s="526"/>
      <c r="G129" s="526"/>
      <c r="H129" s="526"/>
      <c r="I129" s="526"/>
      <c r="J129" s="526"/>
      <c r="K129" s="526"/>
      <c r="L129" s="526"/>
      <c r="M129" s="311" t="s">
        <v>222</v>
      </c>
      <c r="N129" s="311"/>
      <c r="O129" s="311"/>
      <c r="P129" s="311"/>
      <c r="Q129" s="311"/>
      <c r="R129" s="311"/>
      <c r="S129" s="311"/>
      <c r="T129" s="311"/>
      <c r="U129" s="311"/>
      <c r="V129" s="311"/>
      <c r="W129" s="311"/>
      <c r="X129" s="311"/>
      <c r="Y129" s="311"/>
      <c r="Z129" s="311"/>
      <c r="AA129" s="311"/>
      <c r="AB129" s="311"/>
      <c r="AC129" s="311"/>
      <c r="AD129" s="311"/>
      <c r="AE129" s="311"/>
      <c r="AF129" s="311"/>
      <c r="AG129" s="311"/>
      <c r="AH129" s="311"/>
      <c r="AI129" s="312">
        <v>200</v>
      </c>
      <c r="AJ129" s="43"/>
      <c r="AK129" s="191"/>
      <c r="AL129" s="33"/>
      <c r="AM129" s="341"/>
      <c r="AN129" s="30"/>
      <c r="AO129" s="30"/>
      <c r="AP129" s="30"/>
      <c r="AQ129" s="30"/>
      <c r="AR129" s="30"/>
      <c r="AS129" s="30"/>
      <c r="AT129" s="208"/>
      <c r="AU129" s="181"/>
      <c r="AV129" s="13"/>
      <c r="AZ129" s="178"/>
      <c r="BC129" s="178"/>
      <c r="BE129" s="178"/>
      <c r="BI129" s="178"/>
      <c r="BJ129" s="232"/>
      <c r="BK129" s="240"/>
      <c r="BL129" s="265"/>
      <c r="BM129" s="257"/>
    </row>
    <row r="130" spans="1:73" s="4" customFormat="1" ht="12" x14ac:dyDescent="0.2">
      <c r="A130" s="311" t="s">
        <v>235</v>
      </c>
      <c r="B130" s="311"/>
      <c r="C130" s="311"/>
      <c r="D130" s="526"/>
      <c r="E130" s="526"/>
      <c r="F130" s="526"/>
      <c r="G130" s="526"/>
      <c r="H130" s="526"/>
      <c r="I130" s="526"/>
      <c r="J130" s="526"/>
      <c r="K130" s="526"/>
      <c r="L130" s="526"/>
      <c r="M130" s="311" t="s">
        <v>223</v>
      </c>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2">
        <v>225</v>
      </c>
      <c r="AJ130" s="43"/>
      <c r="AK130" s="191"/>
      <c r="AL130" s="33"/>
      <c r="AM130" s="341"/>
      <c r="AN130" s="30"/>
      <c r="AO130" s="30"/>
      <c r="AP130" s="30"/>
      <c r="AQ130" s="30"/>
      <c r="AR130" s="30"/>
      <c r="AS130" s="30"/>
      <c r="AT130" s="208"/>
      <c r="AU130" s="181"/>
      <c r="AV130" s="13"/>
      <c r="AZ130" s="178"/>
      <c r="BC130" s="178"/>
      <c r="BE130" s="178"/>
      <c r="BI130" s="178"/>
      <c r="BJ130" s="232"/>
      <c r="BK130" s="240"/>
      <c r="BL130" s="265"/>
      <c r="BM130" s="257"/>
    </row>
    <row r="131" spans="1:73" s="4" customFormat="1" ht="12" customHeight="1" x14ac:dyDescent="0.2">
      <c r="A131" s="311" t="s">
        <v>236</v>
      </c>
      <c r="B131" s="311"/>
      <c r="C131" s="311"/>
      <c r="D131" s="526" t="s">
        <v>226</v>
      </c>
      <c r="E131" s="526"/>
      <c r="F131" s="526"/>
      <c r="G131" s="526"/>
      <c r="H131" s="526"/>
      <c r="I131" s="526"/>
      <c r="J131" s="526"/>
      <c r="K131" s="526"/>
      <c r="L131" s="526"/>
      <c r="M131" s="311" t="s">
        <v>216</v>
      </c>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2">
        <v>100</v>
      </c>
      <c r="AJ131" s="43"/>
      <c r="AK131" s="191"/>
      <c r="AL131" s="33"/>
      <c r="AM131" s="341"/>
      <c r="AN131" s="30"/>
      <c r="AO131" s="30"/>
      <c r="AP131" s="30"/>
      <c r="AQ131" s="30"/>
      <c r="AR131" s="30"/>
      <c r="AS131" s="30"/>
      <c r="AT131" s="208"/>
      <c r="AU131" s="181"/>
      <c r="AV131" s="13"/>
      <c r="AZ131" s="178"/>
      <c r="BC131" s="178"/>
      <c r="BE131" s="178"/>
      <c r="BI131" s="178"/>
      <c r="BJ131" s="232"/>
      <c r="BK131" s="240"/>
      <c r="BL131" s="265"/>
      <c r="BM131" s="257"/>
    </row>
    <row r="132" spans="1:73" s="4" customFormat="1" ht="12" x14ac:dyDescent="0.2">
      <c r="A132" s="311" t="s">
        <v>237</v>
      </c>
      <c r="B132" s="311"/>
      <c r="C132" s="311"/>
      <c r="D132" s="526"/>
      <c r="E132" s="526"/>
      <c r="F132" s="526"/>
      <c r="G132" s="526"/>
      <c r="H132" s="526"/>
      <c r="I132" s="526"/>
      <c r="J132" s="526"/>
      <c r="K132" s="526"/>
      <c r="L132" s="526"/>
      <c r="M132" s="311" t="s">
        <v>217</v>
      </c>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2">
        <v>175</v>
      </c>
      <c r="AJ132" s="43"/>
      <c r="AK132" s="191"/>
      <c r="AL132" s="33"/>
      <c r="AM132" s="341"/>
      <c r="AN132" s="30"/>
      <c r="AO132" s="30"/>
      <c r="AP132" s="30"/>
      <c r="AQ132" s="30"/>
      <c r="AR132" s="30"/>
      <c r="AS132" s="30"/>
      <c r="AT132" s="208"/>
      <c r="AU132" s="181"/>
      <c r="AV132" s="13"/>
      <c r="AZ132" s="178"/>
      <c r="BC132" s="178"/>
      <c r="BE132" s="178"/>
      <c r="BI132" s="178"/>
      <c r="BJ132" s="232"/>
      <c r="BK132" s="240"/>
      <c r="BL132" s="265"/>
      <c r="BM132" s="257"/>
    </row>
    <row r="133" spans="1:73" s="4" customFormat="1" ht="12" x14ac:dyDescent="0.2">
      <c r="A133" s="311" t="s">
        <v>238</v>
      </c>
      <c r="B133" s="311"/>
      <c r="C133" s="311"/>
      <c r="D133" s="526"/>
      <c r="E133" s="526"/>
      <c r="F133" s="526"/>
      <c r="G133" s="526"/>
      <c r="H133" s="526"/>
      <c r="I133" s="526"/>
      <c r="J133" s="526"/>
      <c r="K133" s="526"/>
      <c r="L133" s="526"/>
      <c r="M133" s="311" t="s">
        <v>218</v>
      </c>
      <c r="N133" s="311"/>
      <c r="O133" s="311"/>
      <c r="P133" s="311"/>
      <c r="Q133" s="311"/>
      <c r="R133" s="311"/>
      <c r="S133" s="311"/>
      <c r="T133" s="311"/>
      <c r="U133" s="311"/>
      <c r="V133" s="311"/>
      <c r="W133" s="311"/>
      <c r="X133" s="311"/>
      <c r="Y133" s="311"/>
      <c r="Z133" s="311"/>
      <c r="AA133" s="311"/>
      <c r="AB133" s="311"/>
      <c r="AC133" s="311"/>
      <c r="AD133" s="311"/>
      <c r="AE133" s="311"/>
      <c r="AF133" s="311"/>
      <c r="AG133" s="311"/>
      <c r="AH133" s="311"/>
      <c r="AI133" s="312">
        <v>250</v>
      </c>
      <c r="AJ133" s="43"/>
      <c r="AK133" s="191"/>
      <c r="AL133" s="33"/>
      <c r="AM133" s="341"/>
      <c r="AN133" s="30"/>
      <c r="AO133" s="30"/>
      <c r="AP133" s="30"/>
      <c r="AQ133" s="30"/>
      <c r="AR133" s="30"/>
      <c r="AS133" s="30"/>
      <c r="AT133" s="208"/>
      <c r="AU133" s="181"/>
      <c r="AV133" s="13"/>
      <c r="AZ133" s="178"/>
      <c r="BC133" s="178"/>
      <c r="BE133" s="178"/>
      <c r="BI133" s="178"/>
      <c r="BJ133" s="232"/>
      <c r="BK133" s="240"/>
      <c r="BL133" s="265"/>
      <c r="BM133" s="257"/>
    </row>
    <row r="134" spans="1:73" s="4" customFormat="1" ht="12" x14ac:dyDescent="0.2">
      <c r="A134" s="311" t="s">
        <v>239</v>
      </c>
      <c r="B134" s="311"/>
      <c r="C134" s="311"/>
      <c r="D134" s="526"/>
      <c r="E134" s="526"/>
      <c r="F134" s="526"/>
      <c r="G134" s="526"/>
      <c r="H134" s="526"/>
      <c r="I134" s="526"/>
      <c r="J134" s="526"/>
      <c r="K134" s="526"/>
      <c r="L134" s="526"/>
      <c r="M134" s="311" t="s">
        <v>219</v>
      </c>
      <c r="N134" s="311"/>
      <c r="O134" s="311"/>
      <c r="P134" s="311"/>
      <c r="Q134" s="311"/>
      <c r="R134" s="311"/>
      <c r="S134" s="311"/>
      <c r="T134" s="311"/>
      <c r="U134" s="311"/>
      <c r="V134" s="311"/>
      <c r="W134" s="311"/>
      <c r="X134" s="311"/>
      <c r="Y134" s="311"/>
      <c r="Z134" s="311"/>
      <c r="AA134" s="311"/>
      <c r="AB134" s="311"/>
      <c r="AC134" s="311"/>
      <c r="AD134" s="311"/>
      <c r="AE134" s="311"/>
      <c r="AF134" s="311"/>
      <c r="AG134" s="311"/>
      <c r="AH134" s="311"/>
      <c r="AI134" s="312">
        <v>350</v>
      </c>
      <c r="AJ134" s="43"/>
      <c r="AK134" s="191"/>
      <c r="AL134" s="33"/>
      <c r="AM134" s="341"/>
      <c r="AN134" s="30"/>
      <c r="AO134" s="30"/>
      <c r="AP134" s="30"/>
      <c r="AQ134" s="30"/>
      <c r="AR134" s="30"/>
      <c r="AS134" s="30"/>
      <c r="AT134" s="208"/>
      <c r="AU134" s="181"/>
      <c r="AV134" s="13"/>
      <c r="AZ134" s="178"/>
      <c r="BC134" s="178"/>
      <c r="BE134" s="178"/>
      <c r="BI134" s="178"/>
      <c r="BJ134" s="232"/>
      <c r="BK134" s="240"/>
      <c r="BL134" s="265"/>
      <c r="BM134" s="257"/>
    </row>
    <row r="135" spans="1:73" s="4" customFormat="1" ht="12" x14ac:dyDescent="0.2">
      <c r="A135" s="311" t="s">
        <v>240</v>
      </c>
      <c r="B135" s="311"/>
      <c r="C135" s="311"/>
      <c r="D135" s="526"/>
      <c r="E135" s="526"/>
      <c r="F135" s="526"/>
      <c r="G135" s="526"/>
      <c r="H135" s="526"/>
      <c r="I135" s="526"/>
      <c r="J135" s="526"/>
      <c r="K135" s="526"/>
      <c r="L135" s="526"/>
      <c r="M135" s="311" t="s">
        <v>220</v>
      </c>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c r="AI135" s="312">
        <v>100</v>
      </c>
      <c r="AJ135" s="43"/>
      <c r="AK135" s="191"/>
      <c r="AL135" s="33"/>
      <c r="AM135" s="341"/>
      <c r="AN135" s="30"/>
      <c r="AO135" s="30"/>
      <c r="AP135" s="30"/>
      <c r="AQ135" s="30"/>
      <c r="AR135" s="30"/>
      <c r="AS135" s="30"/>
      <c r="AT135" s="208"/>
      <c r="AU135" s="181"/>
      <c r="AV135" s="13"/>
      <c r="AZ135" s="178"/>
      <c r="BC135" s="178"/>
      <c r="BE135" s="178"/>
      <c r="BI135" s="178"/>
      <c r="BJ135" s="232"/>
      <c r="BK135" s="240"/>
      <c r="BL135" s="265"/>
      <c r="BM135" s="257"/>
    </row>
    <row r="136" spans="1:73" s="4" customFormat="1" ht="12" x14ac:dyDescent="0.2">
      <c r="A136" s="311" t="s">
        <v>241</v>
      </c>
      <c r="B136" s="311"/>
      <c r="C136" s="311"/>
      <c r="D136" s="526"/>
      <c r="E136" s="526"/>
      <c r="F136" s="526"/>
      <c r="G136" s="526"/>
      <c r="H136" s="526"/>
      <c r="I136" s="526"/>
      <c r="J136" s="526"/>
      <c r="K136" s="526"/>
      <c r="L136" s="526"/>
      <c r="M136" s="311" t="s">
        <v>221</v>
      </c>
      <c r="N136" s="311"/>
      <c r="O136" s="311"/>
      <c r="P136" s="311"/>
      <c r="Q136" s="311"/>
      <c r="R136" s="311"/>
      <c r="S136" s="311"/>
      <c r="T136" s="311"/>
      <c r="U136" s="311"/>
      <c r="V136" s="311"/>
      <c r="W136" s="311"/>
      <c r="X136" s="311"/>
      <c r="Y136" s="311"/>
      <c r="Z136" s="311"/>
      <c r="AA136" s="311"/>
      <c r="AB136" s="311"/>
      <c r="AC136" s="311"/>
      <c r="AD136" s="311"/>
      <c r="AE136" s="311"/>
      <c r="AF136" s="311"/>
      <c r="AG136" s="311"/>
      <c r="AH136" s="311"/>
      <c r="AI136" s="312">
        <v>175</v>
      </c>
      <c r="AJ136" s="43"/>
      <c r="AK136" s="191"/>
      <c r="AL136" s="33"/>
      <c r="AM136" s="341"/>
      <c r="AN136" s="30"/>
      <c r="AO136" s="30"/>
      <c r="AP136" s="30"/>
      <c r="AQ136" s="30"/>
      <c r="AR136" s="30"/>
      <c r="AS136" s="30"/>
      <c r="AT136" s="208"/>
      <c r="AU136" s="181"/>
      <c r="AV136" s="13"/>
      <c r="AZ136" s="178"/>
      <c r="BC136" s="178"/>
      <c r="BE136" s="178"/>
      <c r="BI136" s="178"/>
      <c r="BJ136" s="232"/>
      <c r="BK136" s="240"/>
      <c r="BL136" s="265"/>
      <c r="BM136" s="257"/>
    </row>
    <row r="137" spans="1:73" s="4" customFormat="1" ht="12" x14ac:dyDescent="0.2">
      <c r="A137" s="311" t="s">
        <v>242</v>
      </c>
      <c r="B137" s="311"/>
      <c r="C137" s="311"/>
      <c r="D137" s="526"/>
      <c r="E137" s="526"/>
      <c r="F137" s="526"/>
      <c r="G137" s="526"/>
      <c r="H137" s="526"/>
      <c r="I137" s="526"/>
      <c r="J137" s="526"/>
      <c r="K137" s="526"/>
      <c r="L137" s="526"/>
      <c r="M137" s="311" t="s">
        <v>222</v>
      </c>
      <c r="N137" s="311"/>
      <c r="O137" s="311"/>
      <c r="P137" s="311"/>
      <c r="Q137" s="311"/>
      <c r="R137" s="311"/>
      <c r="S137" s="311"/>
      <c r="T137" s="311"/>
      <c r="U137" s="311"/>
      <c r="V137" s="311"/>
      <c r="W137" s="311"/>
      <c r="X137" s="311"/>
      <c r="Y137" s="311"/>
      <c r="Z137" s="311"/>
      <c r="AA137" s="311"/>
      <c r="AB137" s="311"/>
      <c r="AC137" s="311"/>
      <c r="AD137" s="311"/>
      <c r="AE137" s="311"/>
      <c r="AF137" s="311"/>
      <c r="AG137" s="311"/>
      <c r="AH137" s="311"/>
      <c r="AI137" s="312">
        <v>250</v>
      </c>
      <c r="AJ137" s="43"/>
      <c r="AK137" s="191"/>
      <c r="AL137" s="33"/>
      <c r="AM137" s="341"/>
      <c r="AN137" s="30"/>
      <c r="AO137" s="30"/>
      <c r="AP137" s="30"/>
      <c r="AQ137" s="30"/>
      <c r="AR137" s="30"/>
      <c r="AS137" s="30"/>
      <c r="AT137" s="208"/>
      <c r="AU137" s="181"/>
      <c r="AV137" s="13"/>
      <c r="AZ137" s="178"/>
      <c r="BC137" s="178"/>
      <c r="BE137" s="178"/>
      <c r="BI137" s="178"/>
      <c r="BJ137" s="232"/>
      <c r="BK137" s="240"/>
      <c r="BL137" s="265"/>
      <c r="BM137" s="257"/>
    </row>
    <row r="138" spans="1:73" s="4" customFormat="1" ht="12" x14ac:dyDescent="0.2">
      <c r="A138" s="311" t="s">
        <v>243</v>
      </c>
      <c r="B138" s="311"/>
      <c r="C138" s="311"/>
      <c r="D138" s="526"/>
      <c r="E138" s="526"/>
      <c r="F138" s="526"/>
      <c r="G138" s="526"/>
      <c r="H138" s="526"/>
      <c r="I138" s="526"/>
      <c r="J138" s="526"/>
      <c r="K138" s="526"/>
      <c r="L138" s="526"/>
      <c r="M138" s="311" t="s">
        <v>223</v>
      </c>
      <c r="N138" s="311"/>
      <c r="O138" s="311"/>
      <c r="P138" s="311"/>
      <c r="Q138" s="311"/>
      <c r="R138" s="311"/>
      <c r="S138" s="311"/>
      <c r="T138" s="311"/>
      <c r="U138" s="311"/>
      <c r="V138" s="311"/>
      <c r="W138" s="311"/>
      <c r="X138" s="311"/>
      <c r="Y138" s="311"/>
      <c r="Z138" s="311"/>
      <c r="AA138" s="311"/>
      <c r="AB138" s="311"/>
      <c r="AC138" s="311"/>
      <c r="AD138" s="311"/>
      <c r="AE138" s="311"/>
      <c r="AF138" s="311"/>
      <c r="AG138" s="311"/>
      <c r="AH138" s="311"/>
      <c r="AI138" s="312">
        <v>350</v>
      </c>
      <c r="AJ138" s="43"/>
      <c r="AK138" s="191"/>
      <c r="AL138" s="33"/>
      <c r="AM138" s="341"/>
      <c r="AN138" s="30"/>
      <c r="AO138" s="30"/>
      <c r="AP138" s="30"/>
      <c r="AQ138" s="30"/>
      <c r="AR138" s="30"/>
      <c r="AS138" s="30"/>
      <c r="AT138" s="208"/>
      <c r="AU138" s="181"/>
      <c r="AV138" s="13"/>
      <c r="AZ138" s="178"/>
      <c r="BC138" s="178"/>
      <c r="BE138" s="178"/>
      <c r="BI138" s="178"/>
      <c r="BJ138" s="232"/>
      <c r="BK138" s="240"/>
      <c r="BL138" s="265"/>
      <c r="BM138" s="257"/>
    </row>
    <row r="139" spans="1:73" s="4" customFormat="1" ht="12" x14ac:dyDescent="0.2">
      <c r="A139" s="38"/>
      <c r="B139" s="38"/>
      <c r="C139" s="38"/>
      <c r="D139" s="538"/>
      <c r="E139" s="538"/>
      <c r="F139" s="538"/>
      <c r="G139" s="538"/>
      <c r="H139" s="538"/>
      <c r="I139" s="538"/>
      <c r="J139" s="538"/>
      <c r="K139" s="538"/>
      <c r="L139" s="5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9"/>
      <c r="AJ139" s="32"/>
      <c r="AK139" s="191"/>
      <c r="AL139" s="33"/>
      <c r="AM139" s="341"/>
      <c r="AN139" s="30"/>
      <c r="AO139" s="30"/>
      <c r="AP139" s="30"/>
      <c r="AQ139" s="30"/>
      <c r="AR139" s="30"/>
      <c r="AS139" s="30"/>
      <c r="AT139" s="208"/>
      <c r="AU139" s="181"/>
      <c r="AV139" s="13"/>
      <c r="AZ139" s="178"/>
      <c r="BC139" s="178"/>
      <c r="BE139" s="178"/>
      <c r="BI139" s="178"/>
      <c r="BJ139" s="232"/>
      <c r="BK139" s="240"/>
      <c r="BL139" s="265"/>
      <c r="BM139" s="257"/>
    </row>
    <row r="140" spans="1:73" s="1" customFormat="1" ht="20.25" x14ac:dyDescent="0.3">
      <c r="A140" s="2" t="s">
        <v>247</v>
      </c>
      <c r="Q140" s="102"/>
      <c r="R140" s="539" t="s">
        <v>396</v>
      </c>
      <c r="S140" s="539"/>
      <c r="T140" s="539"/>
      <c r="U140" s="539"/>
      <c r="V140" s="539"/>
      <c r="W140" s="539"/>
      <c r="X140" s="539"/>
      <c r="Y140" s="539"/>
      <c r="Z140" s="539"/>
      <c r="AA140" s="539"/>
      <c r="AB140" s="539"/>
      <c r="AC140" s="539"/>
      <c r="AD140" s="539"/>
      <c r="AE140" s="539"/>
      <c r="AF140" s="539"/>
      <c r="AG140" s="539"/>
      <c r="AH140" s="539"/>
      <c r="AI140" s="539"/>
      <c r="AJ140" s="35"/>
      <c r="AK140" s="195"/>
      <c r="AL140" s="71"/>
      <c r="AM140" s="320"/>
      <c r="AN140" s="3"/>
      <c r="AO140" s="3"/>
      <c r="AP140" s="3"/>
      <c r="AQ140" s="3"/>
      <c r="AR140" s="3"/>
      <c r="AS140" s="3"/>
      <c r="AT140" s="200"/>
      <c r="AU140" s="182"/>
      <c r="AV140" s="162"/>
      <c r="AZ140" s="176"/>
      <c r="BC140" s="176"/>
      <c r="BE140" s="176"/>
      <c r="BI140" s="176"/>
      <c r="BJ140" s="231"/>
      <c r="BK140" s="239"/>
      <c r="BL140" s="264"/>
      <c r="BM140" s="256"/>
    </row>
    <row r="141" spans="1:73" s="4" customFormat="1" ht="16.5" x14ac:dyDescent="0.3">
      <c r="A141" s="336" t="s">
        <v>265</v>
      </c>
      <c r="B141" s="337"/>
      <c r="C141" s="337"/>
      <c r="D141" s="337"/>
      <c r="E141" s="337"/>
      <c r="F141" s="337"/>
      <c r="G141" s="337"/>
      <c r="H141" s="337"/>
      <c r="I141" s="337"/>
      <c r="J141" s="337"/>
      <c r="K141" s="337"/>
      <c r="L141" s="337"/>
      <c r="M141" s="337"/>
      <c r="N141" s="337"/>
      <c r="O141" s="337"/>
      <c r="P141" s="337"/>
      <c r="Q141" s="337"/>
      <c r="R141" s="337"/>
      <c r="S141" s="337"/>
      <c r="T141" s="338"/>
      <c r="U141" s="337"/>
      <c r="V141" s="337"/>
      <c r="W141" s="383"/>
      <c r="X141" s="383"/>
      <c r="Y141" s="384"/>
      <c r="Z141" s="384"/>
      <c r="AA141" s="384"/>
      <c r="AB141" s="384"/>
      <c r="AC141" s="383"/>
      <c r="AD141" s="383"/>
      <c r="AE141" s="384"/>
      <c r="AF141" s="384"/>
      <c r="AG141" s="383"/>
      <c r="AH141" s="383"/>
      <c r="AI141" s="383"/>
      <c r="AJ141" s="385"/>
      <c r="AK141" s="388"/>
      <c r="AL141" s="386"/>
      <c r="AM141" s="386"/>
      <c r="AN141" s="387"/>
      <c r="AO141" s="387"/>
      <c r="AP141" s="356"/>
      <c r="AQ141" s="356"/>
      <c r="AR141" s="356"/>
      <c r="AS141" s="356"/>
      <c r="AT141" s="366"/>
      <c r="AU141" s="381"/>
      <c r="AV141" s="360"/>
      <c r="AW141" s="337"/>
      <c r="AX141" s="337"/>
      <c r="AY141" s="337"/>
      <c r="AZ141" s="337"/>
      <c r="BA141" s="337"/>
      <c r="BB141" s="337"/>
      <c r="BC141" s="337"/>
      <c r="BD141" s="337"/>
      <c r="BE141" s="337"/>
      <c r="BF141" s="337"/>
      <c r="BG141" s="337"/>
      <c r="BH141" s="337"/>
      <c r="BI141" s="337"/>
      <c r="BJ141" s="369"/>
      <c r="BK141" s="372"/>
      <c r="BL141" s="378"/>
      <c r="BM141" s="375"/>
      <c r="BN141" s="330"/>
      <c r="BO141" s="330"/>
      <c r="BP141" s="330"/>
      <c r="BQ141" s="330"/>
      <c r="BR141" s="330"/>
      <c r="BS141" s="330"/>
      <c r="BT141" s="330"/>
      <c r="BU141" s="330"/>
    </row>
    <row r="142" spans="1:73" s="178" customFormat="1" ht="17.25" thickBot="1" x14ac:dyDescent="0.35">
      <c r="A142" s="350" t="s">
        <v>13</v>
      </c>
      <c r="B142" s="350"/>
      <c r="C142" s="350"/>
      <c r="D142" s="350" t="s">
        <v>14</v>
      </c>
      <c r="E142" s="350"/>
      <c r="F142" s="350"/>
      <c r="G142" s="350"/>
      <c r="H142" s="350"/>
      <c r="I142" s="350"/>
      <c r="J142" s="350"/>
      <c r="K142" s="350"/>
      <c r="L142" s="350"/>
      <c r="M142" s="350" t="s">
        <v>191</v>
      </c>
      <c r="N142" s="350"/>
      <c r="O142" s="350"/>
      <c r="P142" s="350"/>
      <c r="Q142" s="350"/>
      <c r="R142" s="350"/>
      <c r="S142" s="350"/>
      <c r="T142" s="350"/>
      <c r="U142" s="350"/>
      <c r="V142" s="350"/>
      <c r="W142" s="350"/>
      <c r="X142" s="350"/>
      <c r="Y142" s="350"/>
      <c r="Z142" s="350"/>
      <c r="AA142" s="350"/>
      <c r="AB142" s="350"/>
      <c r="AC142" s="350"/>
      <c r="AD142" s="350"/>
      <c r="AE142" s="350"/>
      <c r="AF142" s="350"/>
      <c r="AG142" s="350"/>
      <c r="AH142" s="352"/>
      <c r="AI142" s="351" t="s">
        <v>15</v>
      </c>
      <c r="AJ142" s="353"/>
      <c r="AK142" s="364"/>
      <c r="AL142" s="358"/>
      <c r="AM142" s="358"/>
      <c r="AN142" s="343"/>
      <c r="AO142" s="343"/>
      <c r="AP142" s="343"/>
      <c r="AQ142" s="343"/>
      <c r="AR142" s="343"/>
      <c r="AS142" s="343"/>
      <c r="AT142" s="367"/>
      <c r="AU142" s="380"/>
      <c r="AV142" s="359"/>
      <c r="AW142" s="335"/>
      <c r="AX142" s="335"/>
      <c r="AY142" s="335"/>
      <c r="AZ142" s="335"/>
      <c r="BA142" s="335"/>
      <c r="BB142" s="335"/>
      <c r="BC142" s="335"/>
      <c r="BD142" s="335"/>
      <c r="BE142" s="335"/>
      <c r="BF142" s="335"/>
      <c r="BG142" s="335"/>
      <c r="BH142" s="335"/>
      <c r="BI142" s="335"/>
      <c r="BJ142" s="370"/>
      <c r="BK142" s="373"/>
      <c r="BL142" s="379"/>
      <c r="BM142" s="376"/>
      <c r="BN142" s="330"/>
      <c r="BO142" s="330"/>
      <c r="BP142" s="330"/>
      <c r="BQ142" s="330"/>
      <c r="BR142" s="330"/>
      <c r="BS142" s="330"/>
      <c r="BT142" s="330"/>
      <c r="BU142" s="330"/>
    </row>
    <row r="143" spans="1:73" s="178" customFormat="1" ht="12" x14ac:dyDescent="0.2">
      <c r="A143" s="348" t="s">
        <v>260</v>
      </c>
      <c r="B143" s="348"/>
      <c r="C143" s="348"/>
      <c r="D143" s="525" t="s">
        <v>248</v>
      </c>
      <c r="E143" s="525"/>
      <c r="F143" s="525"/>
      <c r="G143" s="525"/>
      <c r="H143" s="525"/>
      <c r="I143" s="525"/>
      <c r="J143" s="525"/>
      <c r="K143" s="525"/>
      <c r="L143" s="525"/>
      <c r="M143" s="348" t="s">
        <v>249</v>
      </c>
      <c r="N143" s="348"/>
      <c r="O143" s="348"/>
      <c r="P143" s="348"/>
      <c r="Q143" s="348"/>
      <c r="R143" s="348"/>
      <c r="S143" s="348"/>
      <c r="T143" s="348"/>
      <c r="U143" s="348"/>
      <c r="V143" s="348"/>
      <c r="W143" s="348"/>
      <c r="X143" s="348"/>
      <c r="Y143" s="348"/>
      <c r="Z143" s="348"/>
      <c r="AA143" s="348"/>
      <c r="AB143" s="348"/>
      <c r="AC143" s="348"/>
      <c r="AD143" s="348"/>
      <c r="AE143" s="348"/>
      <c r="AF143" s="348"/>
      <c r="AG143" s="348"/>
      <c r="AH143" s="348"/>
      <c r="AI143" s="349">
        <v>750</v>
      </c>
      <c r="AJ143" s="353"/>
      <c r="AK143" s="361"/>
      <c r="AL143" s="341"/>
      <c r="AM143" s="341"/>
      <c r="AN143" s="339"/>
      <c r="AO143" s="339"/>
      <c r="AP143" s="339"/>
      <c r="AQ143" s="339"/>
      <c r="AR143" s="339"/>
      <c r="AS143" s="339"/>
      <c r="AT143" s="365"/>
      <c r="AU143" s="333"/>
      <c r="AV143" s="334"/>
      <c r="AW143" s="331"/>
      <c r="AX143" s="331"/>
      <c r="AY143" s="331"/>
      <c r="AZ143" s="331"/>
      <c r="BA143" s="331"/>
      <c r="BB143" s="331"/>
      <c r="BC143" s="331"/>
      <c r="BD143" s="331"/>
      <c r="BE143" s="331"/>
      <c r="BF143" s="331"/>
      <c r="BG143" s="331"/>
      <c r="BH143" s="331"/>
      <c r="BI143" s="331"/>
      <c r="BJ143" s="368"/>
      <c r="BK143" s="371"/>
      <c r="BL143" s="377"/>
      <c r="BM143" s="374"/>
      <c r="BN143" s="330"/>
      <c r="BO143" s="330"/>
      <c r="BP143" s="330"/>
      <c r="BQ143" s="330"/>
      <c r="BR143" s="330"/>
      <c r="BS143" s="330"/>
      <c r="BT143" s="330"/>
      <c r="BU143" s="330"/>
    </row>
    <row r="144" spans="1:73" s="178" customFormat="1" ht="12" x14ac:dyDescent="0.2">
      <c r="A144" s="344" t="s">
        <v>266</v>
      </c>
      <c r="B144" s="344"/>
      <c r="C144" s="344"/>
      <c r="D144" s="526"/>
      <c r="E144" s="526"/>
      <c r="F144" s="526"/>
      <c r="G144" s="526"/>
      <c r="H144" s="526"/>
      <c r="I144" s="526"/>
      <c r="J144" s="526"/>
      <c r="K144" s="526"/>
      <c r="L144" s="526"/>
      <c r="M144" s="344" t="s">
        <v>250</v>
      </c>
      <c r="N144" s="344"/>
      <c r="O144" s="344"/>
      <c r="P144" s="344"/>
      <c r="Q144" s="344"/>
      <c r="R144" s="344"/>
      <c r="S144" s="344"/>
      <c r="T144" s="344"/>
      <c r="U144" s="344"/>
      <c r="V144" s="344"/>
      <c r="W144" s="344"/>
      <c r="X144" s="344"/>
      <c r="Y144" s="344"/>
      <c r="Z144" s="344"/>
      <c r="AA144" s="344"/>
      <c r="AB144" s="344"/>
      <c r="AC144" s="344"/>
      <c r="AD144" s="344"/>
      <c r="AE144" s="344"/>
      <c r="AF144" s="344"/>
      <c r="AG144" s="344"/>
      <c r="AH144" s="344"/>
      <c r="AI144" s="345">
        <v>400</v>
      </c>
      <c r="AJ144" s="353"/>
      <c r="AK144" s="361"/>
      <c r="AL144" s="341"/>
      <c r="AM144" s="341"/>
      <c r="AN144" s="339"/>
      <c r="AO144" s="339"/>
      <c r="AP144" s="339"/>
      <c r="AQ144" s="339"/>
      <c r="AR144" s="339"/>
      <c r="AS144" s="339"/>
      <c r="AT144" s="365"/>
      <c r="AU144" s="333"/>
      <c r="AV144" s="334"/>
      <c r="AW144" s="331"/>
      <c r="AX144" s="331"/>
      <c r="AY144" s="331"/>
      <c r="AZ144" s="331"/>
      <c r="BA144" s="331"/>
      <c r="BB144" s="331"/>
      <c r="BC144" s="331"/>
      <c r="BD144" s="331"/>
      <c r="BE144" s="331"/>
      <c r="BF144" s="331"/>
      <c r="BG144" s="331"/>
      <c r="BH144" s="331"/>
      <c r="BI144" s="331"/>
      <c r="BJ144" s="368"/>
      <c r="BK144" s="371"/>
      <c r="BL144" s="377"/>
      <c r="BM144" s="374"/>
      <c r="BN144" s="330"/>
      <c r="BO144" s="330"/>
      <c r="BP144" s="330"/>
      <c r="BQ144" s="330"/>
      <c r="BR144" s="330"/>
      <c r="BS144" s="330"/>
      <c r="BT144" s="330"/>
      <c r="BU144" s="330"/>
    </row>
    <row r="145" spans="1:73" s="178" customFormat="1" ht="12" x14ac:dyDescent="0.2">
      <c r="A145" s="344" t="s">
        <v>267</v>
      </c>
      <c r="B145" s="344"/>
      <c r="C145" s="344"/>
      <c r="D145" s="526"/>
      <c r="E145" s="526"/>
      <c r="F145" s="526"/>
      <c r="G145" s="526"/>
      <c r="H145" s="526"/>
      <c r="I145" s="526"/>
      <c r="J145" s="526"/>
      <c r="K145" s="526"/>
      <c r="L145" s="526"/>
      <c r="M145" s="344" t="s">
        <v>251</v>
      </c>
      <c r="N145" s="344"/>
      <c r="O145" s="344"/>
      <c r="P145" s="344"/>
      <c r="Q145" s="344"/>
      <c r="R145" s="344"/>
      <c r="S145" s="344"/>
      <c r="T145" s="344"/>
      <c r="U145" s="344"/>
      <c r="V145" s="344"/>
      <c r="W145" s="344"/>
      <c r="X145" s="344"/>
      <c r="Y145" s="344"/>
      <c r="Z145" s="344"/>
      <c r="AA145" s="344"/>
      <c r="AB145" s="344"/>
      <c r="AC145" s="344"/>
      <c r="AD145" s="344"/>
      <c r="AE145" s="344"/>
      <c r="AF145" s="344"/>
      <c r="AG145" s="344"/>
      <c r="AH145" s="344"/>
      <c r="AI145" s="345">
        <v>300</v>
      </c>
      <c r="AJ145" s="353"/>
      <c r="AK145" s="361"/>
      <c r="AL145" s="341"/>
      <c r="AM145" s="341"/>
      <c r="AN145" s="339"/>
      <c r="AO145" s="339"/>
      <c r="AP145" s="339"/>
      <c r="AQ145" s="339"/>
      <c r="AR145" s="339"/>
      <c r="AS145" s="339"/>
      <c r="AT145" s="365"/>
      <c r="AU145" s="333"/>
      <c r="AV145" s="334"/>
      <c r="AW145" s="331"/>
      <c r="AX145" s="331"/>
      <c r="AY145" s="331"/>
      <c r="AZ145" s="331"/>
      <c r="BA145" s="331"/>
      <c r="BB145" s="331"/>
      <c r="BC145" s="331"/>
      <c r="BD145" s="331"/>
      <c r="BE145" s="331"/>
      <c r="BF145" s="331"/>
      <c r="BG145" s="331"/>
      <c r="BH145" s="331"/>
      <c r="BI145" s="331"/>
      <c r="BJ145" s="368"/>
      <c r="BK145" s="371"/>
      <c r="BL145" s="377"/>
      <c r="BM145" s="374"/>
      <c r="BN145" s="330"/>
      <c r="BO145" s="330"/>
      <c r="BP145" s="330"/>
      <c r="BQ145" s="330"/>
      <c r="BR145" s="330"/>
      <c r="BS145" s="330"/>
      <c r="BT145" s="330"/>
      <c r="BU145" s="330"/>
    </row>
    <row r="146" spans="1:73" s="178" customFormat="1" ht="12" x14ac:dyDescent="0.2">
      <c r="A146" s="344" t="s">
        <v>268</v>
      </c>
      <c r="B146" s="344"/>
      <c r="C146" s="344"/>
      <c r="D146" s="526"/>
      <c r="E146" s="526"/>
      <c r="F146" s="526"/>
      <c r="G146" s="526"/>
      <c r="H146" s="526"/>
      <c r="I146" s="526"/>
      <c r="J146" s="526"/>
      <c r="K146" s="526"/>
      <c r="L146" s="526"/>
      <c r="M146" s="344" t="s">
        <v>252</v>
      </c>
      <c r="N146" s="344"/>
      <c r="O146" s="344"/>
      <c r="P146" s="344"/>
      <c r="Q146" s="344"/>
      <c r="R146" s="344"/>
      <c r="S146" s="344"/>
      <c r="T146" s="344"/>
      <c r="U146" s="344"/>
      <c r="V146" s="344"/>
      <c r="W146" s="344"/>
      <c r="X146" s="344"/>
      <c r="Y146" s="344"/>
      <c r="Z146" s="344"/>
      <c r="AA146" s="344"/>
      <c r="AB146" s="344"/>
      <c r="AC146" s="344"/>
      <c r="AD146" s="344"/>
      <c r="AE146" s="344"/>
      <c r="AF146" s="344"/>
      <c r="AG146" s="344"/>
      <c r="AH146" s="344"/>
      <c r="AI146" s="345">
        <v>750</v>
      </c>
      <c r="AJ146" s="353"/>
      <c r="AK146" s="361"/>
      <c r="AL146" s="341"/>
      <c r="AM146" s="341"/>
      <c r="AN146" s="339"/>
      <c r="AO146" s="339"/>
      <c r="AP146" s="339"/>
      <c r="AQ146" s="339"/>
      <c r="AR146" s="339"/>
      <c r="AS146" s="339"/>
      <c r="AT146" s="365"/>
      <c r="AU146" s="333"/>
      <c r="AV146" s="334"/>
      <c r="AW146" s="331"/>
      <c r="AX146" s="331"/>
      <c r="AY146" s="331"/>
      <c r="AZ146" s="331"/>
      <c r="BA146" s="331"/>
      <c r="BB146" s="331"/>
      <c r="BC146" s="331"/>
      <c r="BD146" s="331"/>
      <c r="BE146" s="331"/>
      <c r="BF146" s="331"/>
      <c r="BG146" s="331"/>
      <c r="BH146" s="331"/>
      <c r="BI146" s="331"/>
      <c r="BJ146" s="368"/>
      <c r="BK146" s="371"/>
      <c r="BL146" s="377"/>
      <c r="BM146" s="374"/>
      <c r="BN146" s="330"/>
      <c r="BO146" s="330"/>
      <c r="BP146" s="330"/>
      <c r="BQ146" s="330"/>
      <c r="BR146" s="330"/>
      <c r="BS146" s="330"/>
      <c r="BT146" s="330"/>
      <c r="BU146" s="330"/>
    </row>
    <row r="147" spans="1:73" s="178" customFormat="1" ht="12" x14ac:dyDescent="0.2">
      <c r="A147" s="344" t="s">
        <v>269</v>
      </c>
      <c r="B147" s="344"/>
      <c r="C147" s="344"/>
      <c r="D147" s="526"/>
      <c r="E147" s="526"/>
      <c r="F147" s="526"/>
      <c r="G147" s="526"/>
      <c r="H147" s="526"/>
      <c r="I147" s="526"/>
      <c r="J147" s="526"/>
      <c r="K147" s="526"/>
      <c r="L147" s="526"/>
      <c r="M147" s="344" t="s">
        <v>253</v>
      </c>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5">
        <v>600</v>
      </c>
      <c r="AJ147" s="353"/>
      <c r="AK147" s="361"/>
      <c r="AL147" s="341"/>
      <c r="AM147" s="341"/>
      <c r="AN147" s="339"/>
      <c r="AO147" s="339"/>
      <c r="AP147" s="339"/>
      <c r="AQ147" s="339"/>
      <c r="AR147" s="339"/>
      <c r="AS147" s="339"/>
      <c r="AT147" s="365"/>
      <c r="AU147" s="333"/>
      <c r="AV147" s="334"/>
      <c r="AW147" s="331"/>
      <c r="AX147" s="331"/>
      <c r="AY147" s="331"/>
      <c r="AZ147" s="331"/>
      <c r="BA147" s="331"/>
      <c r="BB147" s="331"/>
      <c r="BC147" s="331"/>
      <c r="BD147" s="331"/>
      <c r="BE147" s="331"/>
      <c r="BF147" s="331"/>
      <c r="BG147" s="331"/>
      <c r="BH147" s="331"/>
      <c r="BI147" s="331"/>
      <c r="BJ147" s="368"/>
      <c r="BK147" s="371"/>
      <c r="BL147" s="377"/>
      <c r="BM147" s="374"/>
      <c r="BN147" s="330"/>
      <c r="BO147" s="330"/>
      <c r="BP147" s="330"/>
      <c r="BQ147" s="330"/>
      <c r="BR147" s="330"/>
      <c r="BS147" s="330"/>
      <c r="BT147" s="330"/>
      <c r="BU147" s="330"/>
    </row>
    <row r="148" spans="1:73" s="178" customFormat="1" ht="12" x14ac:dyDescent="0.2">
      <c r="A148" s="344" t="s">
        <v>270</v>
      </c>
      <c r="B148" s="344"/>
      <c r="C148" s="344"/>
      <c r="D148" s="526"/>
      <c r="E148" s="526"/>
      <c r="F148" s="526"/>
      <c r="G148" s="526"/>
      <c r="H148" s="526"/>
      <c r="I148" s="526"/>
      <c r="J148" s="526"/>
      <c r="K148" s="526"/>
      <c r="L148" s="526"/>
      <c r="M148" s="344" t="s">
        <v>254</v>
      </c>
      <c r="N148" s="344"/>
      <c r="O148" s="344"/>
      <c r="P148" s="344"/>
      <c r="Q148" s="344"/>
      <c r="R148" s="344"/>
      <c r="S148" s="344"/>
      <c r="T148" s="344"/>
      <c r="U148" s="344"/>
      <c r="V148" s="344"/>
      <c r="W148" s="344"/>
      <c r="X148" s="344"/>
      <c r="Y148" s="344"/>
      <c r="Z148" s="344"/>
      <c r="AA148" s="344"/>
      <c r="AB148" s="344"/>
      <c r="AC148" s="344"/>
      <c r="AD148" s="344"/>
      <c r="AE148" s="344"/>
      <c r="AF148" s="344"/>
      <c r="AG148" s="344"/>
      <c r="AH148" s="344"/>
      <c r="AI148" s="345">
        <v>550</v>
      </c>
      <c r="AJ148" s="353"/>
      <c r="AK148" s="361"/>
      <c r="AL148" s="341"/>
      <c r="AM148" s="341"/>
      <c r="AN148" s="339"/>
      <c r="AO148" s="339"/>
      <c r="AP148" s="339"/>
      <c r="AQ148" s="339"/>
      <c r="AR148" s="339"/>
      <c r="AS148" s="339"/>
      <c r="AT148" s="365"/>
      <c r="AU148" s="333"/>
      <c r="AV148" s="334"/>
      <c r="AW148" s="331"/>
      <c r="AX148" s="331"/>
      <c r="AY148" s="331"/>
      <c r="AZ148" s="331"/>
      <c r="BA148" s="331"/>
      <c r="BB148" s="331"/>
      <c r="BC148" s="331"/>
      <c r="BD148" s="331"/>
      <c r="BE148" s="331"/>
      <c r="BF148" s="331"/>
      <c r="BG148" s="331"/>
      <c r="BH148" s="331"/>
      <c r="BI148" s="331"/>
      <c r="BJ148" s="368"/>
      <c r="BK148" s="371"/>
      <c r="BL148" s="377"/>
      <c r="BM148" s="374"/>
      <c r="BN148" s="330"/>
      <c r="BO148" s="330"/>
      <c r="BP148" s="330"/>
      <c r="BQ148" s="330"/>
      <c r="BR148" s="330"/>
      <c r="BS148" s="330"/>
      <c r="BT148" s="330"/>
      <c r="BU148" s="330"/>
    </row>
    <row r="149" spans="1:73" s="178" customFormat="1" ht="12" x14ac:dyDescent="0.2">
      <c r="A149" s="344" t="s">
        <v>271</v>
      </c>
      <c r="B149" s="344"/>
      <c r="C149" s="344"/>
      <c r="D149" s="526"/>
      <c r="E149" s="526"/>
      <c r="F149" s="526"/>
      <c r="G149" s="526"/>
      <c r="H149" s="526"/>
      <c r="I149" s="526"/>
      <c r="J149" s="526"/>
      <c r="K149" s="526"/>
      <c r="L149" s="526"/>
      <c r="M149" s="344" t="s">
        <v>255</v>
      </c>
      <c r="N149" s="344"/>
      <c r="O149" s="344"/>
      <c r="P149" s="344"/>
      <c r="Q149" s="344"/>
      <c r="R149" s="344"/>
      <c r="S149" s="344"/>
      <c r="T149" s="344"/>
      <c r="U149" s="344"/>
      <c r="V149" s="344"/>
      <c r="W149" s="344"/>
      <c r="X149" s="344"/>
      <c r="Y149" s="344"/>
      <c r="Z149" s="344"/>
      <c r="AA149" s="344"/>
      <c r="AB149" s="344"/>
      <c r="AC149" s="344"/>
      <c r="AD149" s="344"/>
      <c r="AE149" s="344"/>
      <c r="AF149" s="344"/>
      <c r="AG149" s="344"/>
      <c r="AH149" s="344"/>
      <c r="AI149" s="345">
        <v>225</v>
      </c>
      <c r="AJ149" s="353"/>
      <c r="AK149" s="361"/>
      <c r="AL149" s="341"/>
      <c r="AM149" s="341"/>
      <c r="AN149" s="339"/>
      <c r="AO149" s="339"/>
      <c r="AP149" s="339"/>
      <c r="AQ149" s="339"/>
      <c r="AR149" s="339"/>
      <c r="AS149" s="339"/>
      <c r="AT149" s="365"/>
      <c r="AU149" s="333"/>
      <c r="AV149" s="334"/>
      <c r="AW149" s="331"/>
      <c r="AX149" s="331"/>
      <c r="AY149" s="331"/>
      <c r="AZ149" s="331"/>
      <c r="BA149" s="331"/>
      <c r="BB149" s="331"/>
      <c r="BC149" s="331"/>
      <c r="BD149" s="331"/>
      <c r="BE149" s="331"/>
      <c r="BF149" s="331"/>
      <c r="BG149" s="331"/>
      <c r="BH149" s="331"/>
      <c r="BI149" s="331"/>
      <c r="BJ149" s="368"/>
      <c r="BK149" s="371"/>
      <c r="BL149" s="377"/>
      <c r="BM149" s="374"/>
      <c r="BN149" s="330"/>
      <c r="BO149" s="330"/>
      <c r="BP149" s="330"/>
      <c r="BQ149" s="330"/>
      <c r="BR149" s="330"/>
      <c r="BS149" s="330"/>
      <c r="BT149" s="330"/>
      <c r="BU149" s="330"/>
    </row>
    <row r="150" spans="1:73" s="178" customFormat="1" ht="12" x14ac:dyDescent="0.2">
      <c r="A150" s="344" t="s">
        <v>272</v>
      </c>
      <c r="B150" s="344"/>
      <c r="C150" s="344"/>
      <c r="D150" s="526"/>
      <c r="E150" s="526"/>
      <c r="F150" s="526"/>
      <c r="G150" s="526"/>
      <c r="H150" s="526"/>
      <c r="I150" s="526"/>
      <c r="J150" s="526"/>
      <c r="K150" s="526"/>
      <c r="L150" s="526"/>
      <c r="M150" s="344" t="s">
        <v>256</v>
      </c>
      <c r="N150" s="344"/>
      <c r="O150" s="344"/>
      <c r="P150" s="344"/>
      <c r="Q150" s="344"/>
      <c r="R150" s="344"/>
      <c r="S150" s="344"/>
      <c r="T150" s="344"/>
      <c r="U150" s="344"/>
      <c r="V150" s="344"/>
      <c r="W150" s="344"/>
      <c r="X150" s="344"/>
      <c r="Y150" s="344"/>
      <c r="Z150" s="344"/>
      <c r="AA150" s="344"/>
      <c r="AB150" s="344"/>
      <c r="AC150" s="344"/>
      <c r="AD150" s="344"/>
      <c r="AE150" s="344"/>
      <c r="AF150" s="344"/>
      <c r="AG150" s="344"/>
      <c r="AH150" s="344"/>
      <c r="AI150" s="345">
        <v>500</v>
      </c>
      <c r="AJ150" s="353"/>
      <c r="AK150" s="361"/>
      <c r="AL150" s="341"/>
      <c r="AM150" s="341"/>
      <c r="AN150" s="339"/>
      <c r="AO150" s="339"/>
      <c r="AP150" s="339"/>
      <c r="AQ150" s="339"/>
      <c r="AR150" s="339"/>
      <c r="AS150" s="339"/>
      <c r="AT150" s="365"/>
      <c r="AU150" s="333"/>
      <c r="AV150" s="334"/>
      <c r="AW150" s="331"/>
      <c r="AX150" s="331"/>
      <c r="AY150" s="331"/>
      <c r="AZ150" s="331"/>
      <c r="BA150" s="331"/>
      <c r="BB150" s="331"/>
      <c r="BC150" s="331"/>
      <c r="BD150" s="331"/>
      <c r="BE150" s="331"/>
      <c r="BF150" s="331"/>
      <c r="BG150" s="331"/>
      <c r="BH150" s="331"/>
      <c r="BI150" s="331"/>
      <c r="BJ150" s="368"/>
      <c r="BK150" s="371"/>
      <c r="BL150" s="377"/>
      <c r="BM150" s="374"/>
      <c r="BN150" s="330"/>
      <c r="BO150" s="330"/>
      <c r="BP150" s="330"/>
      <c r="BQ150" s="330"/>
      <c r="BR150" s="330"/>
      <c r="BS150" s="330"/>
      <c r="BT150" s="330"/>
      <c r="BU150" s="330"/>
    </row>
    <row r="151" spans="1:73" s="178" customFormat="1" ht="12" x14ac:dyDescent="0.2">
      <c r="A151" s="344" t="s">
        <v>273</v>
      </c>
      <c r="B151" s="344"/>
      <c r="C151" s="344"/>
      <c r="D151" s="526"/>
      <c r="E151" s="526"/>
      <c r="F151" s="526"/>
      <c r="G151" s="526"/>
      <c r="H151" s="526"/>
      <c r="I151" s="526"/>
      <c r="J151" s="526"/>
      <c r="K151" s="526"/>
      <c r="L151" s="526"/>
      <c r="M151" s="344" t="s">
        <v>257</v>
      </c>
      <c r="N151" s="344"/>
      <c r="O151" s="344"/>
      <c r="P151" s="344"/>
      <c r="Q151" s="344"/>
      <c r="R151" s="344"/>
      <c r="S151" s="344"/>
      <c r="T151" s="344"/>
      <c r="U151" s="344"/>
      <c r="V151" s="344"/>
      <c r="W151" s="344"/>
      <c r="X151" s="344"/>
      <c r="Y151" s="344"/>
      <c r="Z151" s="344"/>
      <c r="AA151" s="344"/>
      <c r="AB151" s="344"/>
      <c r="AC151" s="344"/>
      <c r="AD151" s="344"/>
      <c r="AE151" s="344"/>
      <c r="AF151" s="344"/>
      <c r="AG151" s="344"/>
      <c r="AH151" s="344"/>
      <c r="AI151" s="345">
        <v>150</v>
      </c>
      <c r="AJ151" s="353"/>
      <c r="AK151" s="361"/>
      <c r="AL151" s="341"/>
      <c r="AM151" s="341"/>
      <c r="AN151" s="339"/>
      <c r="AO151" s="339"/>
      <c r="AP151" s="339"/>
      <c r="AQ151" s="339"/>
      <c r="AR151" s="339"/>
      <c r="AS151" s="339"/>
      <c r="AT151" s="365"/>
      <c r="AU151" s="333"/>
      <c r="AV151" s="334"/>
      <c r="AW151" s="331"/>
      <c r="AX151" s="331"/>
      <c r="AY151" s="331"/>
      <c r="AZ151" s="331"/>
      <c r="BA151" s="331"/>
      <c r="BB151" s="331"/>
      <c r="BC151" s="331"/>
      <c r="BD151" s="331"/>
      <c r="BE151" s="331"/>
      <c r="BF151" s="331"/>
      <c r="BG151" s="331"/>
      <c r="BH151" s="331"/>
      <c r="BI151" s="331"/>
      <c r="BJ151" s="368"/>
      <c r="BK151" s="371"/>
      <c r="BL151" s="377"/>
      <c r="BM151" s="374"/>
      <c r="BN151" s="330"/>
      <c r="BO151" s="330"/>
      <c r="BP151" s="330"/>
      <c r="BQ151" s="330"/>
      <c r="BR151" s="330"/>
      <c r="BS151" s="330"/>
      <c r="BT151" s="330"/>
      <c r="BU151" s="330"/>
    </row>
    <row r="152" spans="1:73" s="178" customFormat="1" ht="12" x14ac:dyDescent="0.2">
      <c r="A152" s="344" t="s">
        <v>274</v>
      </c>
      <c r="B152" s="344"/>
      <c r="C152" s="344"/>
      <c r="D152" s="526"/>
      <c r="E152" s="526"/>
      <c r="F152" s="526"/>
      <c r="G152" s="526"/>
      <c r="H152" s="526"/>
      <c r="I152" s="526"/>
      <c r="J152" s="526"/>
      <c r="K152" s="526"/>
      <c r="L152" s="526"/>
      <c r="M152" s="344" t="s">
        <v>258</v>
      </c>
      <c r="N152" s="344"/>
      <c r="O152" s="344"/>
      <c r="P152" s="344"/>
      <c r="Q152" s="344"/>
      <c r="R152" s="344"/>
      <c r="S152" s="344"/>
      <c r="T152" s="344"/>
      <c r="U152" s="344"/>
      <c r="V152" s="344"/>
      <c r="W152" s="344"/>
      <c r="X152" s="344"/>
      <c r="Y152" s="344"/>
      <c r="Z152" s="344"/>
      <c r="AA152" s="344"/>
      <c r="AB152" s="344"/>
      <c r="AC152" s="344"/>
      <c r="AD152" s="344"/>
      <c r="AE152" s="344"/>
      <c r="AF152" s="344"/>
      <c r="AG152" s="344"/>
      <c r="AH152" s="344"/>
      <c r="AI152" s="345">
        <v>300</v>
      </c>
      <c r="AJ152" s="353"/>
      <c r="AK152" s="361"/>
      <c r="AL152" s="341"/>
      <c r="AM152" s="341"/>
      <c r="AN152" s="339"/>
      <c r="AO152" s="339"/>
      <c r="AP152" s="339"/>
      <c r="AQ152" s="339"/>
      <c r="AR152" s="339"/>
      <c r="AS152" s="339"/>
      <c r="AT152" s="365"/>
      <c r="AU152" s="333"/>
      <c r="AV152" s="334"/>
      <c r="AW152" s="331"/>
      <c r="AX152" s="331"/>
      <c r="AY152" s="331"/>
      <c r="AZ152" s="331"/>
      <c r="BA152" s="331"/>
      <c r="BB152" s="331"/>
      <c r="BC152" s="331"/>
      <c r="BD152" s="331"/>
      <c r="BE152" s="331"/>
      <c r="BF152" s="331"/>
      <c r="BG152" s="331"/>
      <c r="BH152" s="331"/>
      <c r="BI152" s="331"/>
      <c r="BJ152" s="368"/>
      <c r="BK152" s="371"/>
      <c r="BL152" s="377"/>
      <c r="BM152" s="374"/>
      <c r="BN152" s="330"/>
      <c r="BO152" s="330"/>
      <c r="BP152" s="330"/>
      <c r="BQ152" s="330"/>
      <c r="BR152" s="330"/>
      <c r="BS152" s="330"/>
      <c r="BT152" s="330"/>
      <c r="BU152" s="330"/>
    </row>
    <row r="153" spans="1:73" s="178" customFormat="1" ht="12" x14ac:dyDescent="0.2">
      <c r="A153" s="346" t="s">
        <v>275</v>
      </c>
      <c r="B153" s="346"/>
      <c r="C153" s="346"/>
      <c r="D153" s="538"/>
      <c r="E153" s="538"/>
      <c r="F153" s="538"/>
      <c r="G153" s="538"/>
      <c r="H153" s="538"/>
      <c r="I153" s="538"/>
      <c r="J153" s="538"/>
      <c r="K153" s="538"/>
      <c r="L153" s="538"/>
      <c r="M153" s="346" t="s">
        <v>259</v>
      </c>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6"/>
      <c r="AI153" s="347">
        <v>250</v>
      </c>
      <c r="AJ153" s="340"/>
      <c r="AK153" s="361"/>
      <c r="AL153" s="341"/>
      <c r="AM153" s="341"/>
      <c r="AN153" s="339"/>
      <c r="AO153" s="339"/>
      <c r="AP153" s="339"/>
      <c r="AQ153" s="339"/>
      <c r="AR153" s="339"/>
      <c r="AS153" s="339"/>
      <c r="AT153" s="365"/>
      <c r="AU153" s="333"/>
      <c r="AV153" s="334"/>
      <c r="AW153" s="331"/>
      <c r="AX153" s="331"/>
      <c r="AY153" s="331"/>
      <c r="AZ153" s="331"/>
      <c r="BA153" s="331"/>
      <c r="BB153" s="331"/>
      <c r="BC153" s="331"/>
      <c r="BD153" s="331"/>
      <c r="BE153" s="331"/>
      <c r="BF153" s="331"/>
      <c r="BG153" s="331"/>
      <c r="BH153" s="331"/>
      <c r="BI153" s="331"/>
      <c r="BJ153" s="368"/>
      <c r="BK153" s="371"/>
      <c r="BL153" s="377"/>
      <c r="BM153" s="374"/>
      <c r="BN153" s="330"/>
      <c r="BO153" s="330"/>
      <c r="BP153" s="330"/>
      <c r="BQ153" s="330"/>
      <c r="BR153" s="330"/>
      <c r="BS153" s="330"/>
      <c r="BT153" s="330"/>
      <c r="BU153" s="330"/>
    </row>
    <row r="154" spans="1:73" s="178" customFormat="1" ht="15" x14ac:dyDescent="0.25">
      <c r="A154" s="331"/>
      <c r="B154" s="331"/>
      <c r="C154" s="331"/>
      <c r="D154" s="331"/>
      <c r="E154" s="331"/>
      <c r="F154" s="331"/>
      <c r="G154" s="331"/>
      <c r="H154" s="331"/>
      <c r="I154" s="331"/>
      <c r="J154" s="331"/>
      <c r="K154" s="331"/>
      <c r="L154" s="331"/>
      <c r="M154" s="331"/>
      <c r="N154" s="331"/>
      <c r="O154" s="331"/>
      <c r="P154" s="331"/>
      <c r="Q154" s="331"/>
      <c r="R154" s="331"/>
      <c r="S154" s="331"/>
      <c r="T154" s="332"/>
      <c r="U154" s="331"/>
      <c r="V154" s="331"/>
      <c r="W154" s="331"/>
      <c r="X154" s="331"/>
      <c r="Y154" s="331"/>
      <c r="Z154" s="331"/>
      <c r="AA154" s="331"/>
      <c r="AB154" s="331"/>
      <c r="AC154" s="331"/>
      <c r="AD154" s="331"/>
      <c r="AE154" s="331"/>
      <c r="AF154" s="331"/>
      <c r="AG154" s="331"/>
      <c r="AH154" s="331"/>
      <c r="AI154" s="340"/>
      <c r="AJ154" s="342"/>
      <c r="AK154" s="362"/>
      <c r="AL154" s="357"/>
      <c r="AM154" s="357"/>
      <c r="AN154" s="339"/>
      <c r="AO154" s="339"/>
      <c r="AP154" s="339"/>
      <c r="AQ154" s="339"/>
      <c r="AR154" s="339"/>
      <c r="AS154" s="339"/>
      <c r="AT154" s="365"/>
      <c r="AU154" s="333"/>
      <c r="AV154" s="334"/>
      <c r="AW154" s="331"/>
      <c r="AX154" s="331"/>
      <c r="AY154" s="331"/>
      <c r="AZ154" s="331"/>
      <c r="BA154" s="331"/>
      <c r="BB154" s="331"/>
      <c r="BC154" s="331"/>
      <c r="BD154" s="331"/>
      <c r="BE154" s="331"/>
      <c r="BF154" s="331"/>
      <c r="BG154" s="331"/>
      <c r="BH154" s="331"/>
      <c r="BI154" s="331"/>
      <c r="BJ154" s="368"/>
      <c r="BK154" s="371"/>
      <c r="BL154" s="377"/>
      <c r="BM154" s="374"/>
      <c r="BN154" s="330"/>
      <c r="BO154" s="330"/>
      <c r="BP154" s="330"/>
      <c r="BQ154" s="330"/>
      <c r="BR154" s="330"/>
      <c r="BS154" s="330"/>
      <c r="BT154" s="330"/>
      <c r="BU154" s="330"/>
    </row>
    <row r="155" spans="1:73" s="178" customFormat="1" ht="16.5" x14ac:dyDescent="0.3">
      <c r="A155" s="336" t="s">
        <v>261</v>
      </c>
      <c r="B155" s="337"/>
      <c r="C155" s="337"/>
      <c r="D155" s="337"/>
      <c r="E155" s="337"/>
      <c r="F155" s="337"/>
      <c r="G155" s="337"/>
      <c r="H155" s="337"/>
      <c r="I155" s="337"/>
      <c r="J155" s="337"/>
      <c r="K155" s="337"/>
      <c r="L155" s="337"/>
      <c r="M155" s="337"/>
      <c r="N155" s="337"/>
      <c r="O155" s="337"/>
      <c r="P155" s="337"/>
      <c r="Q155" s="337"/>
      <c r="R155" s="337"/>
      <c r="S155" s="383"/>
      <c r="T155" s="338"/>
      <c r="U155" s="383"/>
      <c r="V155" s="383"/>
      <c r="W155" s="383"/>
      <c r="X155" s="383"/>
      <c r="Y155" s="384"/>
      <c r="Z155" s="384"/>
      <c r="AA155" s="384"/>
      <c r="AB155" s="384"/>
      <c r="AC155" s="383"/>
      <c r="AD155" s="383"/>
      <c r="AE155" s="384"/>
      <c r="AF155" s="384"/>
      <c r="AG155" s="383"/>
      <c r="AH155" s="383"/>
      <c r="AI155" s="342"/>
      <c r="AJ155" s="354"/>
      <c r="AK155" s="363"/>
      <c r="AL155" s="355"/>
      <c r="AM155" s="386"/>
      <c r="AN155" s="356"/>
      <c r="AO155" s="356"/>
      <c r="AP155" s="356"/>
      <c r="AQ155" s="356"/>
      <c r="AR155" s="356"/>
      <c r="AS155" s="356"/>
      <c r="AT155" s="366"/>
      <c r="AU155" s="381"/>
      <c r="AV155" s="360"/>
      <c r="AW155" s="337"/>
      <c r="AX155" s="337"/>
      <c r="AY155" s="337"/>
      <c r="AZ155" s="337"/>
      <c r="BA155" s="337"/>
      <c r="BB155" s="337"/>
      <c r="BC155" s="337"/>
      <c r="BD155" s="337"/>
      <c r="BE155" s="337"/>
      <c r="BF155" s="337"/>
      <c r="BG155" s="337"/>
      <c r="BH155" s="337"/>
      <c r="BI155" s="337"/>
      <c r="BJ155" s="369"/>
      <c r="BK155" s="372"/>
      <c r="BL155" s="378"/>
      <c r="BM155" s="375"/>
      <c r="BN155" s="330"/>
      <c r="BO155" s="330"/>
      <c r="BP155" s="330"/>
      <c r="BQ155" s="330"/>
      <c r="BR155" s="330"/>
      <c r="BS155" s="330"/>
      <c r="BT155" s="330"/>
      <c r="BU155" s="330"/>
    </row>
    <row r="156" spans="1:73" s="178" customFormat="1" ht="17.25" thickBot="1" x14ac:dyDescent="0.35">
      <c r="A156" s="350" t="s">
        <v>13</v>
      </c>
      <c r="B156" s="350"/>
      <c r="C156" s="350"/>
      <c r="D156" s="350" t="s">
        <v>14</v>
      </c>
      <c r="E156" s="350"/>
      <c r="F156" s="350"/>
      <c r="G156" s="350"/>
      <c r="H156" s="350"/>
      <c r="I156" s="350"/>
      <c r="J156" s="350"/>
      <c r="K156" s="350"/>
      <c r="L156" s="350"/>
      <c r="M156" s="350" t="s">
        <v>191</v>
      </c>
      <c r="N156" s="350"/>
      <c r="O156" s="350"/>
      <c r="P156" s="350"/>
      <c r="Q156" s="350"/>
      <c r="R156" s="350"/>
      <c r="S156" s="350"/>
      <c r="T156" s="350"/>
      <c r="U156" s="350"/>
      <c r="V156" s="350"/>
      <c r="W156" s="350"/>
      <c r="X156" s="350"/>
      <c r="Y156" s="350"/>
      <c r="Z156" s="350"/>
      <c r="AA156" s="350"/>
      <c r="AB156" s="350"/>
      <c r="AC156" s="350"/>
      <c r="AD156" s="350"/>
      <c r="AE156" s="350"/>
      <c r="AF156" s="350"/>
      <c r="AG156" s="350"/>
      <c r="AH156" s="352"/>
      <c r="AI156" s="351" t="s">
        <v>15</v>
      </c>
      <c r="AJ156" s="353"/>
      <c r="AK156" s="364"/>
      <c r="AL156" s="358"/>
      <c r="AM156" s="358"/>
      <c r="AN156" s="343"/>
      <c r="AO156" s="343"/>
      <c r="AP156" s="343"/>
      <c r="AQ156" s="343"/>
      <c r="AR156" s="343"/>
      <c r="AS156" s="343"/>
      <c r="AT156" s="367"/>
      <c r="AU156" s="380"/>
      <c r="AV156" s="359"/>
      <c r="AW156" s="335"/>
      <c r="AX156" s="335"/>
      <c r="AY156" s="335"/>
      <c r="AZ156" s="335"/>
      <c r="BA156" s="335"/>
      <c r="BB156" s="335"/>
      <c r="BC156" s="335"/>
      <c r="BD156" s="335"/>
      <c r="BE156" s="335"/>
      <c r="BF156" s="335"/>
      <c r="BG156" s="335"/>
      <c r="BH156" s="335"/>
      <c r="BI156" s="335"/>
      <c r="BJ156" s="370"/>
      <c r="BK156" s="373"/>
      <c r="BL156" s="379"/>
      <c r="BM156" s="376"/>
      <c r="BN156" s="330"/>
      <c r="BO156" s="330"/>
      <c r="BP156" s="330"/>
      <c r="BQ156" s="330"/>
      <c r="BR156" s="330"/>
      <c r="BS156" s="330"/>
      <c r="BT156" s="330"/>
      <c r="BU156" s="330"/>
    </row>
    <row r="157" spans="1:73" s="330" customFormat="1" ht="12" x14ac:dyDescent="0.2">
      <c r="A157" s="348" t="s">
        <v>276</v>
      </c>
      <c r="B157" s="348"/>
      <c r="C157" s="348"/>
      <c r="D157" s="525" t="s">
        <v>264</v>
      </c>
      <c r="E157" s="525"/>
      <c r="F157" s="525"/>
      <c r="G157" s="525"/>
      <c r="H157" s="525"/>
      <c r="I157" s="525"/>
      <c r="J157" s="525"/>
      <c r="K157" s="525"/>
      <c r="L157" s="525"/>
      <c r="M157" s="348" t="s">
        <v>262</v>
      </c>
      <c r="N157" s="348"/>
      <c r="O157" s="348"/>
      <c r="P157" s="348"/>
      <c r="Q157" s="348"/>
      <c r="R157" s="348"/>
      <c r="S157" s="348"/>
      <c r="T157" s="348"/>
      <c r="U157" s="348"/>
      <c r="V157" s="348"/>
      <c r="W157" s="348"/>
      <c r="X157" s="348"/>
      <c r="Y157" s="348"/>
      <c r="Z157" s="348"/>
      <c r="AA157" s="348"/>
      <c r="AB157" s="348"/>
      <c r="AC157" s="348"/>
      <c r="AD157" s="348"/>
      <c r="AE157" s="348"/>
      <c r="AF157" s="348"/>
      <c r="AG157" s="348"/>
      <c r="AH157" s="348"/>
      <c r="AI157" s="349">
        <v>50</v>
      </c>
      <c r="AJ157" s="353"/>
      <c r="AK157" s="361"/>
      <c r="AL157" s="341"/>
      <c r="AM157" s="341"/>
      <c r="AN157" s="339"/>
      <c r="AO157" s="339"/>
      <c r="AP157" s="339"/>
      <c r="AQ157" s="339"/>
      <c r="AR157" s="339"/>
      <c r="AS157" s="339"/>
      <c r="AT157" s="365"/>
      <c r="AU157" s="333"/>
      <c r="AV157" s="334"/>
      <c r="AW157" s="331"/>
      <c r="AX157" s="331"/>
      <c r="AY157" s="331"/>
      <c r="AZ157" s="331"/>
      <c r="BA157" s="331"/>
      <c r="BB157" s="331"/>
      <c r="BC157" s="331"/>
      <c r="BD157" s="331"/>
      <c r="BE157" s="331"/>
      <c r="BF157" s="331"/>
      <c r="BG157" s="331"/>
      <c r="BH157" s="331"/>
      <c r="BI157" s="331"/>
      <c r="BJ157" s="368"/>
      <c r="BK157" s="371"/>
      <c r="BL157" s="377"/>
      <c r="BM157" s="374"/>
    </row>
    <row r="158" spans="1:73" s="330" customFormat="1" ht="12" x14ac:dyDescent="0.2">
      <c r="A158" s="346" t="s">
        <v>277</v>
      </c>
      <c r="B158" s="346"/>
      <c r="C158" s="346"/>
      <c r="D158" s="538"/>
      <c r="E158" s="538"/>
      <c r="F158" s="538"/>
      <c r="G158" s="538"/>
      <c r="H158" s="538"/>
      <c r="I158" s="538"/>
      <c r="J158" s="538"/>
      <c r="K158" s="538"/>
      <c r="L158" s="538"/>
      <c r="M158" s="346" t="s">
        <v>263</v>
      </c>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7">
        <v>20</v>
      </c>
      <c r="AJ158" s="340"/>
      <c r="AK158" s="361"/>
      <c r="AL158" s="341"/>
      <c r="AM158" s="341"/>
      <c r="AN158" s="339"/>
      <c r="AO158" s="339"/>
      <c r="AP158" s="339"/>
      <c r="AQ158" s="339"/>
      <c r="AR158" s="339"/>
      <c r="AS158" s="339"/>
      <c r="AT158" s="365"/>
      <c r="AU158" s="333"/>
      <c r="AV158" s="334"/>
      <c r="AW158" s="331"/>
      <c r="AX158" s="331"/>
      <c r="AY158" s="331"/>
      <c r="AZ158" s="331"/>
      <c r="BA158" s="331"/>
      <c r="BB158" s="331"/>
      <c r="BC158" s="331"/>
      <c r="BD158" s="331"/>
      <c r="BE158" s="331"/>
      <c r="BF158" s="331"/>
      <c r="BG158" s="331"/>
      <c r="BH158" s="331"/>
      <c r="BI158" s="331"/>
      <c r="BJ158" s="368"/>
      <c r="BK158" s="371"/>
      <c r="BL158" s="377"/>
      <c r="BM158" s="374"/>
    </row>
    <row r="159" spans="1:73" s="331" customFormat="1" ht="12" x14ac:dyDescent="0.2">
      <c r="A159" s="332"/>
      <c r="B159" s="332"/>
      <c r="C159" s="332"/>
      <c r="D159" s="382"/>
      <c r="E159" s="382"/>
      <c r="F159" s="382"/>
      <c r="G159" s="382"/>
      <c r="H159" s="382"/>
      <c r="I159" s="382"/>
      <c r="J159" s="382"/>
      <c r="K159" s="382"/>
      <c r="L159" s="382"/>
      <c r="M159" s="332"/>
      <c r="N159" s="332"/>
      <c r="O159" s="332"/>
      <c r="P159" s="332"/>
      <c r="Q159" s="332"/>
      <c r="R159" s="332"/>
      <c r="S159" s="332"/>
      <c r="T159" s="332"/>
      <c r="U159" s="332"/>
      <c r="V159" s="332"/>
      <c r="W159" s="332"/>
      <c r="X159" s="332"/>
      <c r="Y159" s="332"/>
      <c r="Z159" s="332"/>
      <c r="AA159" s="332"/>
      <c r="AB159" s="332"/>
      <c r="AC159" s="332"/>
      <c r="AD159" s="332"/>
      <c r="AE159" s="332"/>
      <c r="AF159" s="332"/>
      <c r="AG159" s="332"/>
      <c r="AH159" s="332"/>
      <c r="AI159" s="353"/>
      <c r="AJ159" s="340"/>
      <c r="AK159" s="361"/>
      <c r="AL159" s="341"/>
      <c r="AM159" s="341"/>
      <c r="AN159" s="339"/>
      <c r="AO159" s="339"/>
      <c r="AP159" s="339"/>
      <c r="AQ159" s="339"/>
      <c r="AR159" s="339"/>
      <c r="AS159" s="339"/>
      <c r="AT159" s="365"/>
      <c r="AU159" s="333"/>
      <c r="AV159" s="334"/>
      <c r="BJ159" s="368"/>
      <c r="BK159" s="371"/>
      <c r="BL159" s="377"/>
      <c r="BM159" s="374"/>
    </row>
    <row r="160" spans="1:73" s="19" customFormat="1" ht="16.5" x14ac:dyDescent="0.3">
      <c r="A160" s="322" t="s">
        <v>280</v>
      </c>
      <c r="B160" s="323"/>
      <c r="C160" s="323"/>
      <c r="D160" s="323"/>
      <c r="E160" s="323"/>
      <c r="F160" s="323"/>
      <c r="G160" s="323"/>
      <c r="H160" s="323"/>
      <c r="I160" s="323"/>
      <c r="J160" s="323"/>
      <c r="K160" s="323"/>
      <c r="L160" s="323"/>
      <c r="M160" s="323"/>
      <c r="N160" s="323"/>
      <c r="O160" s="323"/>
      <c r="P160" s="323"/>
      <c r="Q160" s="323"/>
      <c r="R160" s="323"/>
      <c r="S160" s="323"/>
      <c r="T160" s="324"/>
      <c r="U160" s="323"/>
      <c r="V160" s="323"/>
      <c r="W160" s="323"/>
      <c r="X160" s="323"/>
      <c r="Y160" s="325"/>
      <c r="Z160" s="325"/>
      <c r="AA160" s="325"/>
      <c r="AB160" s="325"/>
      <c r="AC160" s="323"/>
      <c r="AD160" s="323"/>
      <c r="AE160" s="325"/>
      <c r="AF160" s="325"/>
      <c r="AG160" s="323"/>
      <c r="AH160" s="323"/>
      <c r="AI160" s="326"/>
      <c r="AJ160" s="44"/>
      <c r="AK160" s="193"/>
      <c r="AL160" s="72"/>
      <c r="AM160" s="386"/>
      <c r="AN160" s="73"/>
      <c r="AO160" s="73"/>
      <c r="AP160" s="73"/>
      <c r="AQ160" s="73"/>
      <c r="AR160" s="73"/>
      <c r="AS160" s="73"/>
      <c r="AT160" s="209"/>
      <c r="AU160" s="289"/>
      <c r="AV160" s="140"/>
      <c r="AW160" s="323"/>
      <c r="AX160" s="323"/>
      <c r="AY160" s="323"/>
      <c r="AZ160" s="323"/>
      <c r="BA160" s="323"/>
      <c r="BB160" s="323"/>
      <c r="BC160" s="323"/>
      <c r="BD160" s="323"/>
      <c r="BE160" s="323"/>
      <c r="BF160" s="323"/>
      <c r="BG160" s="323"/>
      <c r="BH160" s="323"/>
      <c r="BI160" s="323"/>
      <c r="BJ160" s="236"/>
      <c r="BK160" s="244"/>
      <c r="BL160" s="269"/>
      <c r="BM160" s="261"/>
      <c r="BN160" s="323"/>
      <c r="BO160" s="323"/>
      <c r="BP160" s="323"/>
      <c r="BQ160" s="323"/>
      <c r="BR160" s="323"/>
      <c r="BS160" s="323"/>
      <c r="BT160" s="323"/>
      <c r="BU160" s="323"/>
    </row>
    <row r="161" spans="1:73" s="17" customFormat="1" ht="17.25" thickBot="1" x14ac:dyDescent="0.35">
      <c r="A161" s="113" t="s">
        <v>13</v>
      </c>
      <c r="B161" s="113"/>
      <c r="C161" s="113"/>
      <c r="D161" s="113" t="s">
        <v>14</v>
      </c>
      <c r="E161" s="113"/>
      <c r="F161" s="113"/>
      <c r="G161" s="113"/>
      <c r="H161" s="113"/>
      <c r="I161" s="113"/>
      <c r="J161" s="113"/>
      <c r="K161" s="113"/>
      <c r="L161" s="113"/>
      <c r="M161" s="113" t="s">
        <v>191</v>
      </c>
      <c r="N161" s="113"/>
      <c r="O161" s="113"/>
      <c r="P161" s="113"/>
      <c r="Q161" s="113"/>
      <c r="R161" s="113"/>
      <c r="S161" s="113"/>
      <c r="T161" s="113"/>
      <c r="U161" s="113"/>
      <c r="V161" s="113"/>
      <c r="W161" s="113"/>
      <c r="X161" s="113"/>
      <c r="Y161" s="113" t="s">
        <v>333</v>
      </c>
      <c r="Z161" s="113"/>
      <c r="AA161" s="113"/>
      <c r="AB161" s="113"/>
      <c r="AC161" s="113"/>
      <c r="AD161" s="113"/>
      <c r="AE161" s="113"/>
      <c r="AF161" s="113"/>
      <c r="AG161" s="113"/>
      <c r="AH161" s="42"/>
      <c r="AI161" s="41" t="s">
        <v>15</v>
      </c>
      <c r="AJ161" s="43"/>
      <c r="AK161" s="194"/>
      <c r="AL161" s="78"/>
      <c r="AM161" s="358"/>
      <c r="AN161" s="37"/>
      <c r="AO161" s="37"/>
      <c r="AP161" s="37"/>
      <c r="AQ161" s="37"/>
      <c r="AR161" s="37"/>
      <c r="AS161" s="37"/>
      <c r="AT161" s="210"/>
      <c r="AU161" s="280"/>
      <c r="AV161" s="329"/>
      <c r="AW161" s="321"/>
      <c r="AX161" s="321"/>
      <c r="AY161" s="321"/>
      <c r="AZ161" s="321"/>
      <c r="BA161" s="321"/>
      <c r="BB161" s="321"/>
      <c r="BC161" s="321"/>
      <c r="BD161" s="321"/>
      <c r="BE161" s="321"/>
      <c r="BF161" s="321"/>
      <c r="BG161" s="321"/>
      <c r="BH161" s="321"/>
      <c r="BI161" s="321"/>
      <c r="BJ161" s="237"/>
      <c r="BK161" s="245"/>
      <c r="BL161" s="270"/>
      <c r="BM161" s="262"/>
      <c r="BN161" s="321"/>
      <c r="BO161" s="321"/>
      <c r="BP161" s="321"/>
      <c r="BQ161" s="321"/>
      <c r="BR161" s="321"/>
      <c r="BS161" s="321"/>
      <c r="BT161" s="321"/>
      <c r="BU161" s="321"/>
    </row>
    <row r="162" spans="1:73" s="4" customFormat="1" ht="25.35" customHeight="1" x14ac:dyDescent="0.2">
      <c r="A162" s="294" t="s">
        <v>278</v>
      </c>
      <c r="B162" s="294"/>
      <c r="C162" s="294"/>
      <c r="D162" s="521" t="s">
        <v>418</v>
      </c>
      <c r="E162" s="521"/>
      <c r="F162" s="521"/>
      <c r="G162" s="521"/>
      <c r="H162" s="521"/>
      <c r="I162" s="521"/>
      <c r="J162" s="521"/>
      <c r="K162" s="521"/>
      <c r="L162" s="521"/>
      <c r="M162" s="294" t="s">
        <v>382</v>
      </c>
      <c r="N162" s="294"/>
      <c r="O162" s="294"/>
      <c r="P162" s="294"/>
      <c r="Q162" s="294"/>
      <c r="R162" s="294"/>
      <c r="S162" s="294"/>
      <c r="T162" s="294"/>
      <c r="U162" s="294"/>
      <c r="V162" s="294"/>
      <c r="W162" s="294"/>
      <c r="X162" s="294"/>
      <c r="Y162" s="530" t="s">
        <v>386</v>
      </c>
      <c r="Z162" s="530"/>
      <c r="AA162" s="530"/>
      <c r="AB162" s="530"/>
      <c r="AC162" s="530"/>
      <c r="AD162" s="530"/>
      <c r="AE162" s="530"/>
      <c r="AF162" s="530"/>
      <c r="AG162" s="530"/>
      <c r="AH162" s="530"/>
      <c r="AI162" s="295">
        <v>40</v>
      </c>
      <c r="AJ162" s="43"/>
      <c r="AK162" s="191"/>
      <c r="AL162" s="33"/>
      <c r="AM162" s="341"/>
      <c r="AN162" s="30"/>
      <c r="AO162" s="30"/>
      <c r="AP162" s="30"/>
      <c r="AQ162" s="30"/>
      <c r="AR162" s="30"/>
      <c r="AS162" s="30"/>
      <c r="AT162" s="208"/>
      <c r="AU162" s="181"/>
      <c r="AV162" s="13"/>
      <c r="AZ162" s="178"/>
      <c r="BC162" s="178"/>
      <c r="BE162" s="178"/>
      <c r="BI162" s="178"/>
      <c r="BJ162" s="232"/>
      <c r="BK162" s="240"/>
      <c r="BL162" s="265"/>
      <c r="BM162" s="257"/>
    </row>
    <row r="163" spans="1:73" s="4" customFormat="1" ht="25.35" customHeight="1" x14ac:dyDescent="0.2">
      <c r="A163" s="296" t="s">
        <v>292</v>
      </c>
      <c r="B163" s="296"/>
      <c r="C163" s="296"/>
      <c r="D163" s="522"/>
      <c r="E163" s="522"/>
      <c r="F163" s="522"/>
      <c r="G163" s="522"/>
      <c r="H163" s="522"/>
      <c r="I163" s="522"/>
      <c r="J163" s="522"/>
      <c r="K163" s="522"/>
      <c r="L163" s="522"/>
      <c r="M163" s="296" t="s">
        <v>383</v>
      </c>
      <c r="N163" s="296"/>
      <c r="O163" s="296"/>
      <c r="P163" s="296"/>
      <c r="Q163" s="296"/>
      <c r="R163" s="296"/>
      <c r="S163" s="296"/>
      <c r="T163" s="296"/>
      <c r="U163" s="296"/>
      <c r="V163" s="296"/>
      <c r="W163" s="296"/>
      <c r="X163" s="296"/>
      <c r="Y163" s="531" t="s">
        <v>386</v>
      </c>
      <c r="Z163" s="531"/>
      <c r="AA163" s="531"/>
      <c r="AB163" s="531"/>
      <c r="AC163" s="531"/>
      <c r="AD163" s="531"/>
      <c r="AE163" s="531"/>
      <c r="AF163" s="531"/>
      <c r="AG163" s="531"/>
      <c r="AH163" s="531"/>
      <c r="AI163" s="297">
        <v>40</v>
      </c>
      <c r="AJ163" s="43"/>
      <c r="AK163" s="191"/>
      <c r="AL163" s="33"/>
      <c r="AM163" s="341"/>
      <c r="AN163" s="30"/>
      <c r="AO163" s="30"/>
      <c r="AP163" s="30"/>
      <c r="AQ163" s="30"/>
      <c r="AR163" s="30"/>
      <c r="AS163" s="30"/>
      <c r="AT163" s="208"/>
      <c r="AU163" s="181"/>
      <c r="AV163" s="13"/>
      <c r="AZ163" s="178"/>
      <c r="BC163" s="178"/>
      <c r="BE163" s="178"/>
      <c r="BI163" s="178"/>
      <c r="BJ163" s="232"/>
      <c r="BK163" s="240"/>
      <c r="BL163" s="265"/>
      <c r="BM163" s="257"/>
    </row>
    <row r="164" spans="1:73" s="4" customFormat="1" ht="25.35" customHeight="1" x14ac:dyDescent="0.2">
      <c r="A164" s="298" t="s">
        <v>293</v>
      </c>
      <c r="B164" s="298"/>
      <c r="C164" s="298"/>
      <c r="D164" s="523"/>
      <c r="E164" s="523"/>
      <c r="F164" s="523"/>
      <c r="G164" s="523"/>
      <c r="H164" s="523"/>
      <c r="I164" s="523"/>
      <c r="J164" s="523"/>
      <c r="K164" s="523"/>
      <c r="L164" s="523"/>
      <c r="M164" s="298" t="s">
        <v>384</v>
      </c>
      <c r="N164" s="298"/>
      <c r="O164" s="298"/>
      <c r="P164" s="298"/>
      <c r="Q164" s="298"/>
      <c r="R164" s="298"/>
      <c r="S164" s="298"/>
      <c r="T164" s="298"/>
      <c r="U164" s="298"/>
      <c r="V164" s="298"/>
      <c r="W164" s="298"/>
      <c r="X164" s="298"/>
      <c r="Y164" s="520" t="s">
        <v>386</v>
      </c>
      <c r="Z164" s="520"/>
      <c r="AA164" s="520"/>
      <c r="AB164" s="520"/>
      <c r="AC164" s="520"/>
      <c r="AD164" s="520"/>
      <c r="AE164" s="520"/>
      <c r="AF164" s="520"/>
      <c r="AG164" s="520"/>
      <c r="AH164" s="520"/>
      <c r="AI164" s="299">
        <v>40</v>
      </c>
      <c r="AJ164" s="32"/>
      <c r="AK164" s="191"/>
      <c r="AL164" s="33"/>
      <c r="AM164" s="341"/>
      <c r="AN164" s="30"/>
      <c r="AO164" s="30"/>
      <c r="AP164" s="30"/>
      <c r="AQ164" s="30"/>
      <c r="AR164" s="30"/>
      <c r="AS164" s="30"/>
      <c r="AT164" s="208"/>
      <c r="AU164" s="181"/>
      <c r="AV164" s="13"/>
      <c r="AZ164" s="178"/>
      <c r="BC164" s="178"/>
      <c r="BE164" s="178"/>
      <c r="BI164" s="178"/>
      <c r="BJ164" s="232"/>
      <c r="BK164" s="240"/>
      <c r="BL164" s="265"/>
      <c r="BM164" s="257"/>
    </row>
    <row r="165" spans="1:73" s="4" customFormat="1" ht="12" x14ac:dyDescent="0.2">
      <c r="T165" s="6"/>
      <c r="AI165" s="23"/>
      <c r="AJ165" s="23"/>
      <c r="AK165" s="192"/>
      <c r="AL165" s="45"/>
      <c r="AM165" s="45"/>
      <c r="AN165" s="30"/>
      <c r="AO165" s="30"/>
      <c r="AP165" s="30"/>
      <c r="AQ165" s="30"/>
      <c r="AR165" s="30"/>
      <c r="AS165" s="30"/>
      <c r="AT165" s="208"/>
      <c r="AU165" s="181"/>
      <c r="AV165" s="13"/>
      <c r="AZ165" s="178"/>
      <c r="BC165" s="178"/>
      <c r="BE165" s="178"/>
      <c r="BI165" s="178"/>
      <c r="BJ165" s="232"/>
      <c r="BK165" s="240"/>
      <c r="BL165" s="265"/>
      <c r="BM165" s="257"/>
    </row>
    <row r="166" spans="1:73" s="4" customFormat="1" ht="14.25" customHeight="1" x14ac:dyDescent="0.2">
      <c r="T166" s="6"/>
      <c r="AI166" s="23"/>
      <c r="AJ166" s="23"/>
      <c r="AK166" s="192"/>
      <c r="AL166" s="45"/>
      <c r="AM166" s="45"/>
      <c r="AN166" s="30"/>
      <c r="AO166" s="30"/>
      <c r="AP166" s="30"/>
      <c r="AQ166" s="30"/>
      <c r="AR166" s="30"/>
      <c r="AS166" s="30"/>
      <c r="AT166" s="208"/>
      <c r="AU166" s="181"/>
      <c r="AV166" s="13"/>
      <c r="AZ166" s="178"/>
      <c r="BC166" s="178"/>
      <c r="BE166" s="178"/>
      <c r="BI166" s="178"/>
      <c r="BJ166" s="232"/>
      <c r="BK166" s="240"/>
      <c r="BL166" s="265"/>
      <c r="BM166" s="257"/>
    </row>
    <row r="167" spans="1:73" s="4" customFormat="1" ht="14.25" customHeight="1" x14ac:dyDescent="0.2">
      <c r="T167" s="6"/>
      <c r="AI167" s="23"/>
      <c r="AJ167" s="23"/>
      <c r="AK167" s="192"/>
      <c r="AL167" s="45"/>
      <c r="AM167" s="45"/>
      <c r="AN167" s="30"/>
      <c r="AO167" s="30"/>
      <c r="AP167" s="30"/>
      <c r="AQ167" s="30"/>
      <c r="AR167" s="30"/>
      <c r="AS167" s="30"/>
      <c r="AT167" s="208"/>
      <c r="AU167" s="181"/>
      <c r="AV167" s="13"/>
      <c r="AZ167" s="178"/>
      <c r="BC167" s="178"/>
      <c r="BE167" s="178"/>
      <c r="BI167" s="178"/>
      <c r="BJ167" s="232"/>
      <c r="BK167" s="240"/>
      <c r="BL167" s="265"/>
      <c r="BM167" s="257"/>
    </row>
    <row r="168" spans="1:73" s="4" customFormat="1" ht="14.25" customHeight="1" x14ac:dyDescent="0.2">
      <c r="T168" s="6"/>
      <c r="AI168" s="23"/>
      <c r="AJ168" s="23"/>
      <c r="AK168" s="192"/>
      <c r="AL168" s="45"/>
      <c r="AM168" s="45"/>
      <c r="AN168" s="30"/>
      <c r="AO168" s="30"/>
      <c r="AP168" s="30"/>
      <c r="AQ168" s="30"/>
      <c r="AR168" s="30"/>
      <c r="AS168" s="30"/>
      <c r="AT168" s="208"/>
      <c r="AU168" s="181"/>
      <c r="AV168" s="13"/>
      <c r="AZ168" s="178"/>
      <c r="BC168" s="178"/>
      <c r="BE168" s="178"/>
      <c r="BI168" s="178"/>
      <c r="BJ168" s="232"/>
      <c r="BK168" s="240"/>
      <c r="BL168" s="265"/>
      <c r="BM168" s="257"/>
    </row>
    <row r="169" spans="1:73" s="1" customFormat="1" ht="202.5" customHeight="1" x14ac:dyDescent="0.3">
      <c r="A169" s="107"/>
      <c r="B169" s="97"/>
      <c r="C169" s="97"/>
      <c r="D169" s="97"/>
      <c r="E169" s="97"/>
      <c r="F169" s="97"/>
      <c r="G169" s="97"/>
      <c r="H169" s="97"/>
      <c r="I169" s="97"/>
      <c r="J169" s="97"/>
      <c r="K169" s="97"/>
      <c r="L169" s="97"/>
      <c r="M169" s="97"/>
      <c r="N169" s="97"/>
      <c r="O169" s="97"/>
      <c r="P169" s="97"/>
      <c r="Q169" s="97"/>
      <c r="R169" s="97"/>
      <c r="S169" s="97"/>
      <c r="T169" s="99"/>
      <c r="U169" s="97"/>
      <c r="V169" s="97"/>
      <c r="W169" s="97"/>
      <c r="X169" s="97"/>
      <c r="Y169" s="101"/>
      <c r="Z169" s="101"/>
      <c r="AA169" s="101"/>
      <c r="AB169" s="101"/>
      <c r="AC169" s="97"/>
      <c r="AD169" s="97"/>
      <c r="AE169" s="101"/>
      <c r="AF169" s="101"/>
      <c r="AG169" s="97"/>
      <c r="AH169" s="97"/>
      <c r="AI169" s="104"/>
      <c r="AJ169" s="103"/>
      <c r="AK169" s="195"/>
      <c r="AL169" s="71"/>
      <c r="AM169" s="320"/>
      <c r="AN169" s="3"/>
      <c r="AO169" s="3"/>
      <c r="AP169" s="3"/>
      <c r="AQ169" s="3"/>
      <c r="AR169" s="3"/>
      <c r="AS169" s="3"/>
      <c r="AT169" s="200"/>
      <c r="AU169" s="182"/>
      <c r="AV169" s="162"/>
      <c r="AZ169" s="176"/>
      <c r="BC169" s="176"/>
      <c r="BE169" s="176"/>
      <c r="BI169" s="176"/>
      <c r="BJ169" s="231"/>
      <c r="BK169" s="239"/>
      <c r="BL169" s="264"/>
      <c r="BM169" s="256"/>
    </row>
    <row r="170" spans="1:73" s="4" customFormat="1" ht="12" x14ac:dyDescent="0.2">
      <c r="A170" s="98"/>
      <c r="B170" s="98"/>
      <c r="C170" s="98"/>
      <c r="D170" s="98"/>
      <c r="E170" s="98"/>
      <c r="F170" s="98"/>
      <c r="G170" s="98"/>
      <c r="H170" s="98"/>
      <c r="I170" s="98"/>
      <c r="J170" s="98"/>
      <c r="K170" s="98"/>
      <c r="L170" s="98"/>
      <c r="M170" s="98"/>
      <c r="N170" s="98"/>
      <c r="O170" s="98"/>
      <c r="P170" s="98"/>
      <c r="Q170" s="98"/>
      <c r="R170" s="98"/>
      <c r="S170" s="98"/>
      <c r="T170" s="100"/>
      <c r="U170" s="98"/>
      <c r="V170" s="98"/>
      <c r="W170" s="98"/>
      <c r="X170" s="98"/>
      <c r="Y170" s="98"/>
      <c r="Z170" s="98"/>
      <c r="AA170" s="98"/>
      <c r="AB170" s="98"/>
      <c r="AC170" s="98"/>
      <c r="AD170" s="98"/>
      <c r="AE170" s="98"/>
      <c r="AF170" s="98"/>
      <c r="AG170" s="98"/>
      <c r="AH170" s="98"/>
      <c r="AI170" s="103"/>
      <c r="AJ170" s="117"/>
      <c r="AK170" s="192"/>
      <c r="AL170" s="45"/>
      <c r="AM170" s="45"/>
      <c r="AN170" s="30"/>
      <c r="AO170" s="30"/>
      <c r="AP170" s="30"/>
      <c r="AQ170" s="30"/>
      <c r="AR170" s="30"/>
      <c r="AS170" s="30"/>
      <c r="AT170" s="208"/>
      <c r="AU170" s="181"/>
      <c r="AV170" s="13"/>
      <c r="AZ170" s="178"/>
      <c r="BC170" s="178"/>
      <c r="BE170" s="178"/>
      <c r="BI170" s="178"/>
      <c r="BJ170" s="232"/>
      <c r="BK170" s="240"/>
      <c r="BL170" s="265"/>
      <c r="BM170" s="257"/>
    </row>
    <row r="171" spans="1:73" ht="50.25" customHeight="1" x14ac:dyDescent="0.2">
      <c r="A171" s="516"/>
      <c r="B171" s="516"/>
      <c r="C171" s="516"/>
      <c r="D171" s="516"/>
      <c r="E171" s="516"/>
      <c r="F171" s="516"/>
      <c r="G171" s="516"/>
      <c r="H171" s="516"/>
      <c r="I171" s="516"/>
      <c r="J171" s="516"/>
      <c r="K171" s="516"/>
      <c r="L171" s="516"/>
      <c r="M171" s="516"/>
      <c r="N171" s="516"/>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117"/>
      <c r="AK171" s="195"/>
      <c r="AS171" s="79"/>
      <c r="AT171" s="211"/>
      <c r="AU171" s="275"/>
      <c r="AV171" s="141"/>
      <c r="AY171" s="57"/>
      <c r="AZ171" s="105"/>
      <c r="BB171" s="57"/>
      <c r="BC171" s="105"/>
      <c r="BD171" s="57"/>
      <c r="BE171" s="105"/>
      <c r="BH171" s="57"/>
      <c r="BI171" s="105"/>
      <c r="BJ171" s="238"/>
      <c r="BK171" s="247"/>
      <c r="BL171" s="271"/>
      <c r="BM171" s="263"/>
    </row>
    <row r="172" spans="1:73" ht="52.5" customHeight="1" x14ac:dyDescent="0.2">
      <c r="A172" s="516"/>
      <c r="B172" s="516"/>
      <c r="C172" s="516"/>
      <c r="D172" s="516"/>
      <c r="E172" s="516"/>
      <c r="F172" s="516"/>
      <c r="G172" s="516"/>
      <c r="H172" s="516"/>
      <c r="I172" s="516"/>
      <c r="J172" s="516"/>
      <c r="K172" s="516"/>
      <c r="L172" s="516"/>
      <c r="M172" s="516"/>
      <c r="N172" s="516"/>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119"/>
      <c r="AK172" s="195"/>
      <c r="AS172" s="79"/>
      <c r="AT172" s="211"/>
      <c r="AU172" s="275"/>
      <c r="AV172" s="141"/>
      <c r="AY172" s="57"/>
      <c r="AZ172" s="105"/>
      <c r="BB172" s="57"/>
      <c r="BC172" s="105"/>
      <c r="BD172" s="57"/>
      <c r="BE172" s="105"/>
      <c r="BH172" s="57"/>
      <c r="BI172" s="105"/>
      <c r="BJ172" s="238"/>
      <c r="BK172" s="247"/>
      <c r="BL172" s="271"/>
      <c r="BM172" s="263"/>
    </row>
    <row r="173" spans="1:73" x14ac:dyDescent="0.2">
      <c r="A173" s="517"/>
      <c r="B173" s="517"/>
      <c r="C173" s="517"/>
      <c r="D173" s="517"/>
      <c r="E173" s="517"/>
      <c r="F173" s="517"/>
      <c r="G173" s="517"/>
      <c r="H173" s="517"/>
      <c r="I173" s="517"/>
      <c r="J173" s="517"/>
      <c r="K173" s="517"/>
      <c r="L173" s="517"/>
      <c r="M173" s="517"/>
      <c r="N173" s="517"/>
      <c r="O173" s="517"/>
      <c r="P173" s="517"/>
      <c r="Q173" s="517"/>
      <c r="R173" s="517"/>
      <c r="S173" s="517"/>
      <c r="T173" s="517"/>
      <c r="U173" s="517"/>
      <c r="V173" s="517"/>
      <c r="W173" s="517"/>
      <c r="X173" s="517"/>
      <c r="Y173" s="517"/>
      <c r="Z173" s="517"/>
      <c r="AA173" s="517"/>
      <c r="AB173" s="517"/>
      <c r="AC173" s="517"/>
      <c r="AD173" s="517"/>
      <c r="AE173" s="517"/>
      <c r="AF173" s="517"/>
      <c r="AG173" s="517"/>
      <c r="AH173" s="517"/>
      <c r="AI173" s="517"/>
      <c r="AJ173" s="117"/>
      <c r="AK173" s="195"/>
      <c r="AS173" s="79"/>
      <c r="AT173" s="211"/>
      <c r="AU173" s="275"/>
      <c r="AV173" s="141"/>
      <c r="AY173" s="57"/>
      <c r="AZ173" s="105"/>
      <c r="BB173" s="57"/>
      <c r="BC173" s="105"/>
      <c r="BD173" s="57"/>
      <c r="BE173" s="105"/>
      <c r="BH173" s="57"/>
      <c r="BI173" s="105"/>
      <c r="BJ173" s="238"/>
      <c r="BK173" s="247"/>
      <c r="BL173" s="271"/>
      <c r="BM173" s="263"/>
    </row>
    <row r="174" spans="1:73" ht="31.5" customHeight="1" x14ac:dyDescent="0.2">
      <c r="A174" s="516"/>
      <c r="B174" s="516"/>
      <c r="C174" s="516"/>
      <c r="D174" s="516"/>
      <c r="E174" s="516"/>
      <c r="F174" s="516"/>
      <c r="G174" s="516"/>
      <c r="H174" s="516"/>
      <c r="I174" s="516"/>
      <c r="J174" s="516"/>
      <c r="K174" s="516"/>
      <c r="L174" s="516"/>
      <c r="M174" s="516"/>
      <c r="N174" s="516"/>
      <c r="O174" s="516"/>
      <c r="P174" s="516"/>
      <c r="Q174" s="516"/>
      <c r="R174" s="516"/>
      <c r="S174" s="516"/>
      <c r="T174" s="516"/>
      <c r="U174" s="516"/>
      <c r="V174" s="516"/>
      <c r="W174" s="516"/>
      <c r="X174" s="516"/>
      <c r="Y174" s="516"/>
      <c r="Z174" s="516"/>
      <c r="AA174" s="516"/>
      <c r="AB174" s="516"/>
      <c r="AC174" s="516"/>
      <c r="AD174" s="516"/>
      <c r="AE174" s="516"/>
      <c r="AF174" s="516"/>
      <c r="AG174" s="516"/>
      <c r="AH174" s="516"/>
      <c r="AI174" s="516"/>
      <c r="AJ174" s="120"/>
      <c r="AK174" s="195"/>
      <c r="AS174" s="79"/>
      <c r="AT174" s="211"/>
      <c r="AU174" s="275"/>
      <c r="AV174" s="141"/>
      <c r="AY174" s="57"/>
      <c r="AZ174" s="105"/>
      <c r="BB174" s="57"/>
      <c r="BC174" s="105"/>
      <c r="BD174" s="57"/>
      <c r="BE174" s="105"/>
      <c r="BH174" s="57"/>
      <c r="BI174" s="105"/>
      <c r="BJ174" s="238"/>
      <c r="BK174" s="247"/>
      <c r="BL174" s="271"/>
      <c r="BM174" s="263"/>
    </row>
    <row r="175" spans="1:73" ht="38.25" customHeight="1" x14ac:dyDescent="0.2">
      <c r="A175" s="516"/>
      <c r="B175" s="516"/>
      <c r="C175" s="516"/>
      <c r="D175" s="516"/>
      <c r="E175" s="516"/>
      <c r="F175" s="516"/>
      <c r="G175" s="516"/>
      <c r="H175" s="516"/>
      <c r="I175" s="516"/>
      <c r="J175" s="516"/>
      <c r="K175" s="516"/>
      <c r="L175" s="516"/>
      <c r="M175" s="516"/>
      <c r="N175" s="516"/>
      <c r="O175" s="516"/>
      <c r="P175" s="516"/>
      <c r="Q175" s="516"/>
      <c r="R175" s="516"/>
      <c r="S175" s="516"/>
      <c r="T175" s="516"/>
      <c r="U175" s="516"/>
      <c r="V175" s="516"/>
      <c r="W175" s="516"/>
      <c r="X175" s="516"/>
      <c r="Y175" s="516"/>
      <c r="Z175" s="516"/>
      <c r="AA175" s="516"/>
      <c r="AB175" s="516"/>
      <c r="AC175" s="516"/>
      <c r="AD175" s="516"/>
      <c r="AE175" s="516"/>
      <c r="AF175" s="516"/>
      <c r="AG175" s="516"/>
      <c r="AH175" s="516"/>
      <c r="AI175" s="516"/>
      <c r="AJ175" s="119"/>
      <c r="AK175" s="195"/>
      <c r="AS175" s="79"/>
      <c r="AT175" s="211"/>
      <c r="AU175" s="275"/>
      <c r="AV175" s="141"/>
      <c r="AY175" s="57"/>
      <c r="AZ175" s="105"/>
      <c r="BB175" s="57"/>
      <c r="BC175" s="105"/>
      <c r="BD175" s="57"/>
      <c r="BE175" s="105"/>
      <c r="BH175" s="57"/>
      <c r="BI175" s="105"/>
      <c r="BJ175" s="238"/>
      <c r="BK175" s="247"/>
      <c r="BL175" s="271"/>
      <c r="BM175" s="263"/>
    </row>
    <row r="176" spans="1:73" ht="19.5" customHeight="1" x14ac:dyDescent="0.2">
      <c r="A176" s="517"/>
      <c r="B176" s="517"/>
      <c r="C176" s="517"/>
      <c r="D176" s="517"/>
      <c r="E176" s="517"/>
      <c r="F176" s="517"/>
      <c r="G176" s="517"/>
      <c r="H176" s="517"/>
      <c r="I176" s="517"/>
      <c r="J176" s="517"/>
      <c r="K176" s="517"/>
      <c r="L176" s="517"/>
      <c r="M176" s="517"/>
      <c r="N176" s="517"/>
      <c r="O176" s="517"/>
      <c r="P176" s="517"/>
      <c r="Q176" s="517"/>
      <c r="R176" s="517"/>
      <c r="S176" s="517"/>
      <c r="T176" s="517"/>
      <c r="U176" s="517"/>
      <c r="V176" s="517"/>
      <c r="W176" s="517"/>
      <c r="X176" s="517"/>
      <c r="Y176" s="517"/>
      <c r="Z176" s="517"/>
      <c r="AA176" s="517"/>
      <c r="AB176" s="517"/>
      <c r="AC176" s="517"/>
      <c r="AD176" s="517"/>
      <c r="AE176" s="517"/>
      <c r="AF176" s="517"/>
      <c r="AG176" s="517"/>
      <c r="AH176" s="517"/>
      <c r="AI176" s="517"/>
      <c r="AJ176" s="120"/>
      <c r="AK176" s="195"/>
      <c r="AS176" s="79"/>
      <c r="AT176" s="211"/>
      <c r="AU176" s="275"/>
      <c r="AV176" s="141"/>
      <c r="AY176" s="57"/>
      <c r="AZ176" s="105"/>
      <c r="BB176" s="57"/>
      <c r="BC176" s="105"/>
      <c r="BD176" s="57"/>
      <c r="BE176" s="105"/>
      <c r="BH176" s="57"/>
      <c r="BI176" s="105"/>
      <c r="BJ176" s="238"/>
      <c r="BK176" s="247"/>
      <c r="BL176" s="271"/>
      <c r="BM176" s="263"/>
    </row>
    <row r="177" spans="1:65" ht="201.75" customHeight="1" x14ac:dyDescent="0.2">
      <c r="A177" s="516"/>
      <c r="B177" s="516"/>
      <c r="C177" s="516"/>
      <c r="D177" s="516"/>
      <c r="E177" s="516"/>
      <c r="F177" s="516"/>
      <c r="G177" s="516"/>
      <c r="H177" s="516"/>
      <c r="I177" s="516"/>
      <c r="J177" s="516"/>
      <c r="K177" s="516"/>
      <c r="L177" s="516"/>
      <c r="M177" s="516"/>
      <c r="N177" s="516"/>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119"/>
      <c r="AK177" s="195"/>
      <c r="AS177" s="79"/>
      <c r="AT177" s="211"/>
      <c r="AU177" s="275"/>
      <c r="AV177" s="141"/>
      <c r="AY177" s="57"/>
      <c r="AZ177" s="105"/>
      <c r="BB177" s="57"/>
      <c r="BC177" s="105"/>
      <c r="BD177" s="57"/>
      <c r="BE177" s="105"/>
      <c r="BH177" s="57"/>
      <c r="BI177" s="105"/>
      <c r="BJ177" s="238"/>
      <c r="BK177" s="247"/>
      <c r="BL177" s="271"/>
      <c r="BM177" s="263"/>
    </row>
    <row r="178" spans="1:65" x14ac:dyDescent="0.2">
      <c r="A178" s="517"/>
      <c r="B178" s="517"/>
      <c r="C178" s="517"/>
      <c r="D178" s="517"/>
      <c r="E178" s="517"/>
      <c r="F178" s="517"/>
      <c r="G178" s="517"/>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117"/>
      <c r="AK178" s="195"/>
      <c r="AS178" s="79"/>
      <c r="AT178" s="211"/>
      <c r="AU178" s="275"/>
      <c r="AV178" s="141"/>
      <c r="AY178" s="57"/>
      <c r="AZ178" s="105"/>
      <c r="BB178" s="57"/>
      <c r="BC178" s="105"/>
      <c r="BD178" s="57"/>
      <c r="BE178" s="105"/>
      <c r="BH178" s="57"/>
      <c r="BI178" s="105"/>
      <c r="BJ178" s="238"/>
      <c r="BK178" s="247"/>
      <c r="BL178" s="271"/>
      <c r="BM178" s="263"/>
    </row>
    <row r="179" spans="1:65" ht="15" customHeight="1" x14ac:dyDescent="0.2">
      <c r="A179" s="516"/>
      <c r="B179" s="516"/>
      <c r="C179" s="516"/>
      <c r="D179" s="516"/>
      <c r="E179" s="516"/>
      <c r="F179" s="516"/>
      <c r="G179" s="516"/>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117"/>
      <c r="AK179" s="195"/>
      <c r="AS179" s="79"/>
      <c r="AT179" s="211"/>
      <c r="AU179" s="275"/>
      <c r="AV179" s="141"/>
      <c r="AY179" s="57"/>
      <c r="AZ179" s="105"/>
      <c r="BB179" s="57"/>
      <c r="BC179" s="105"/>
      <c r="BD179" s="57"/>
      <c r="BE179" s="105"/>
      <c r="BH179" s="57"/>
      <c r="BI179" s="105"/>
      <c r="BJ179" s="238"/>
      <c r="BK179" s="247"/>
      <c r="BL179" s="271"/>
      <c r="BM179" s="263"/>
    </row>
    <row r="180" spans="1:65" ht="28.5" customHeight="1" x14ac:dyDescent="0.2">
      <c r="A180" s="516"/>
      <c r="B180" s="516"/>
      <c r="C180" s="516"/>
      <c r="D180" s="516"/>
      <c r="E180" s="516"/>
      <c r="F180" s="516"/>
      <c r="G180" s="516"/>
      <c r="H180" s="516"/>
      <c r="I180" s="516"/>
      <c r="J180" s="516"/>
      <c r="K180" s="516"/>
      <c r="L180" s="516"/>
      <c r="M180" s="516"/>
      <c r="N180" s="516"/>
      <c r="O180" s="516"/>
      <c r="P180" s="516"/>
      <c r="Q180" s="516"/>
      <c r="R180" s="516"/>
      <c r="S180" s="516"/>
      <c r="T180" s="516"/>
      <c r="U180" s="516"/>
      <c r="V180" s="516"/>
      <c r="W180" s="516"/>
      <c r="X180" s="516"/>
      <c r="Y180" s="516"/>
      <c r="Z180" s="516"/>
      <c r="AA180" s="516"/>
      <c r="AB180" s="516"/>
      <c r="AC180" s="516"/>
      <c r="AD180" s="516"/>
      <c r="AE180" s="516"/>
      <c r="AF180" s="516"/>
      <c r="AG180" s="516"/>
      <c r="AH180" s="516"/>
      <c r="AI180" s="516"/>
      <c r="AJ180" s="117"/>
      <c r="AK180" s="195"/>
      <c r="AS180" s="79"/>
      <c r="AT180" s="211"/>
      <c r="AU180" s="275"/>
      <c r="AV180" s="141"/>
      <c r="AY180" s="57"/>
      <c r="AZ180" s="105"/>
      <c r="BB180" s="57"/>
      <c r="BC180" s="105"/>
      <c r="BD180" s="57"/>
      <c r="BE180" s="105"/>
      <c r="BH180" s="57"/>
      <c r="BI180" s="105"/>
      <c r="BJ180" s="238"/>
      <c r="BK180" s="247"/>
      <c r="BL180" s="271"/>
      <c r="BM180" s="263"/>
    </row>
    <row r="181" spans="1:65" ht="24" customHeight="1" x14ac:dyDescent="0.2">
      <c r="A181" s="516"/>
      <c r="B181" s="516"/>
      <c r="C181" s="516"/>
      <c r="D181" s="516"/>
      <c r="E181" s="516"/>
      <c r="F181" s="516"/>
      <c r="G181" s="516"/>
      <c r="H181" s="516"/>
      <c r="I181" s="516"/>
      <c r="J181" s="516"/>
      <c r="K181" s="516"/>
      <c r="L181" s="516"/>
      <c r="M181" s="516"/>
      <c r="N181" s="516"/>
      <c r="O181" s="516"/>
      <c r="P181" s="516"/>
      <c r="Q181" s="516"/>
      <c r="R181" s="516"/>
      <c r="S181" s="516"/>
      <c r="T181" s="516"/>
      <c r="U181" s="516"/>
      <c r="V181" s="516"/>
      <c r="W181" s="516"/>
      <c r="X181" s="516"/>
      <c r="Y181" s="516"/>
      <c r="Z181" s="516"/>
      <c r="AA181" s="516"/>
      <c r="AB181" s="516"/>
      <c r="AC181" s="516"/>
      <c r="AD181" s="516"/>
      <c r="AE181" s="516"/>
      <c r="AF181" s="516"/>
      <c r="AG181" s="516"/>
      <c r="AH181" s="516"/>
      <c r="AI181" s="516"/>
      <c r="AJ181" s="117"/>
      <c r="AK181" s="195"/>
      <c r="AS181" s="79"/>
      <c r="AT181" s="211"/>
      <c r="AU181" s="275"/>
      <c r="AV181" s="141"/>
      <c r="AY181" s="57"/>
      <c r="AZ181" s="105"/>
      <c r="BB181" s="57"/>
      <c r="BC181" s="105"/>
      <c r="BD181" s="57"/>
      <c r="BE181" s="105"/>
      <c r="BH181" s="57"/>
      <c r="BI181" s="105"/>
      <c r="BJ181" s="238"/>
      <c r="BK181" s="247"/>
      <c r="BL181" s="271"/>
      <c r="BM181" s="263"/>
    </row>
    <row r="182" spans="1:65" ht="38.25" customHeight="1" x14ac:dyDescent="0.2">
      <c r="A182" s="516"/>
      <c r="B182" s="516"/>
      <c r="C182" s="516"/>
      <c r="D182" s="516"/>
      <c r="E182" s="516"/>
      <c r="F182" s="516"/>
      <c r="G182" s="516"/>
      <c r="H182" s="516"/>
      <c r="I182" s="516"/>
      <c r="J182" s="516"/>
      <c r="K182" s="516"/>
      <c r="L182" s="516"/>
      <c r="M182" s="516"/>
      <c r="N182" s="516"/>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117"/>
      <c r="AK182" s="195"/>
      <c r="AS182" s="79"/>
      <c r="AT182" s="211"/>
      <c r="AU182" s="275"/>
      <c r="AV182" s="141"/>
      <c r="AY182" s="57"/>
      <c r="AZ182" s="105"/>
      <c r="BB182" s="57"/>
      <c r="BC182" s="105"/>
      <c r="BD182" s="57"/>
      <c r="BE182" s="105"/>
      <c r="BH182" s="57"/>
      <c r="BI182" s="105"/>
      <c r="BJ182" s="238"/>
      <c r="BK182" s="247"/>
      <c r="BL182" s="271"/>
      <c r="BM182" s="263"/>
    </row>
    <row r="183" spans="1:65" ht="43.5" customHeight="1" x14ac:dyDescent="0.2">
      <c r="A183" s="516"/>
      <c r="B183" s="516"/>
      <c r="C183" s="516"/>
      <c r="D183" s="516"/>
      <c r="E183" s="516"/>
      <c r="F183" s="516"/>
      <c r="G183" s="516"/>
      <c r="H183" s="516"/>
      <c r="I183" s="516"/>
      <c r="J183" s="516"/>
      <c r="K183" s="516"/>
      <c r="L183" s="516"/>
      <c r="M183" s="516"/>
      <c r="N183" s="516"/>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121"/>
      <c r="AK183" s="195"/>
      <c r="AS183" s="79"/>
      <c r="AT183" s="211"/>
      <c r="AU183" s="275"/>
      <c r="AV183" s="141"/>
      <c r="AY183" s="57"/>
      <c r="AZ183" s="105"/>
      <c r="BB183" s="57"/>
      <c r="BC183" s="105"/>
      <c r="BD183" s="57"/>
      <c r="BE183" s="105"/>
      <c r="BH183" s="57"/>
      <c r="BI183" s="105"/>
      <c r="BJ183" s="238"/>
      <c r="BK183" s="247"/>
      <c r="BL183" s="271"/>
      <c r="BM183" s="263"/>
    </row>
    <row r="184" spans="1:65" ht="14.25" customHeight="1" x14ac:dyDescent="0.2">
      <c r="A184" s="518"/>
      <c r="B184" s="518"/>
      <c r="C184" s="518"/>
      <c r="D184" s="518"/>
      <c r="E184" s="518"/>
      <c r="F184" s="518"/>
      <c r="G184" s="518"/>
      <c r="H184" s="518"/>
      <c r="I184" s="518"/>
      <c r="J184" s="518"/>
      <c r="K184" s="518"/>
      <c r="L184" s="518"/>
      <c r="M184" s="518"/>
      <c r="N184" s="518"/>
      <c r="O184" s="518"/>
      <c r="P184" s="518"/>
      <c r="Q184" s="518"/>
      <c r="R184" s="518"/>
      <c r="S184" s="518"/>
      <c r="T184" s="518"/>
      <c r="U184" s="518"/>
      <c r="V184" s="518"/>
      <c r="W184" s="518"/>
      <c r="X184" s="518"/>
      <c r="Y184" s="518"/>
      <c r="Z184" s="518"/>
      <c r="AA184" s="518"/>
      <c r="AB184" s="518"/>
      <c r="AC184" s="518"/>
      <c r="AD184" s="518"/>
      <c r="AE184" s="518"/>
      <c r="AF184" s="518"/>
      <c r="AG184" s="518"/>
      <c r="AH184" s="518"/>
      <c r="AI184" s="518"/>
      <c r="AJ184" s="117"/>
      <c r="AK184" s="195"/>
      <c r="AS184" s="79"/>
      <c r="AT184" s="211"/>
      <c r="AU184" s="275"/>
      <c r="AV184" s="141"/>
      <c r="AY184" s="57"/>
      <c r="AZ184" s="105"/>
      <c r="BB184" s="57"/>
      <c r="BC184" s="105"/>
      <c r="BD184" s="57"/>
      <c r="BE184" s="105"/>
      <c r="BH184" s="57"/>
      <c r="BI184" s="105"/>
      <c r="BJ184" s="238"/>
      <c r="BK184" s="247"/>
      <c r="BL184" s="271"/>
      <c r="BM184" s="263"/>
    </row>
    <row r="185" spans="1:65" ht="71.25" customHeight="1" x14ac:dyDescent="0.2">
      <c r="A185" s="516"/>
      <c r="B185" s="516"/>
      <c r="C185" s="516"/>
      <c r="D185" s="516"/>
      <c r="E185" s="516"/>
      <c r="F185" s="516"/>
      <c r="G185" s="516"/>
      <c r="H185" s="516"/>
      <c r="I185" s="516"/>
      <c r="J185" s="516"/>
      <c r="K185" s="516"/>
      <c r="L185" s="516"/>
      <c r="M185" s="516"/>
      <c r="N185" s="516"/>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121"/>
      <c r="AK185" s="195"/>
      <c r="AS185" s="79"/>
      <c r="AT185" s="211"/>
      <c r="AU185" s="275"/>
      <c r="AV185" s="141"/>
      <c r="AY185" s="57"/>
      <c r="AZ185" s="105"/>
      <c r="BB185" s="57"/>
      <c r="BC185" s="105"/>
      <c r="BD185" s="57"/>
      <c r="BE185" s="105"/>
      <c r="BH185" s="57"/>
      <c r="BI185" s="105"/>
      <c r="BJ185" s="238"/>
      <c r="BK185" s="247"/>
      <c r="BL185" s="271"/>
      <c r="BM185" s="263"/>
    </row>
    <row r="186" spans="1:65" ht="13.5" customHeight="1" x14ac:dyDescent="0.2">
      <c r="A186" s="518"/>
      <c r="B186" s="518"/>
      <c r="C186" s="518"/>
      <c r="D186" s="518"/>
      <c r="E186" s="518"/>
      <c r="F186" s="518"/>
      <c r="G186" s="518"/>
      <c r="H186" s="518"/>
      <c r="I186" s="518"/>
      <c r="J186" s="518"/>
      <c r="K186" s="518"/>
      <c r="L186" s="518"/>
      <c r="M186" s="518"/>
      <c r="N186" s="518"/>
      <c r="O186" s="518"/>
      <c r="P186" s="518"/>
      <c r="Q186" s="518"/>
      <c r="R186" s="518"/>
      <c r="S186" s="518"/>
      <c r="T186" s="518"/>
      <c r="U186" s="518"/>
      <c r="V186" s="518"/>
      <c r="W186" s="518"/>
      <c r="X186" s="518"/>
      <c r="Y186" s="518"/>
      <c r="Z186" s="518"/>
      <c r="AA186" s="518"/>
      <c r="AB186" s="518"/>
      <c r="AC186" s="518"/>
      <c r="AD186" s="518"/>
      <c r="AE186" s="518"/>
      <c r="AF186" s="518"/>
      <c r="AG186" s="518"/>
      <c r="AH186" s="518"/>
      <c r="AI186" s="518"/>
      <c r="AJ186" s="117"/>
      <c r="AK186" s="195"/>
      <c r="AS186" s="79"/>
      <c r="AT186" s="211"/>
      <c r="AU186" s="275"/>
      <c r="AV186" s="141"/>
      <c r="AY186" s="57"/>
      <c r="AZ186" s="105"/>
      <c r="BB186" s="57"/>
      <c r="BC186" s="105"/>
      <c r="BD186" s="57"/>
      <c r="BE186" s="105"/>
      <c r="BH186" s="57"/>
      <c r="BI186" s="105"/>
      <c r="BJ186" s="238"/>
      <c r="BK186" s="247"/>
      <c r="BL186" s="271"/>
      <c r="BM186" s="263"/>
    </row>
    <row r="187" spans="1:65" ht="38.25" customHeight="1" x14ac:dyDescent="0.2">
      <c r="A187" s="516"/>
      <c r="B187" s="516"/>
      <c r="C187" s="516"/>
      <c r="D187" s="516"/>
      <c r="E187" s="516"/>
      <c r="F187" s="516"/>
      <c r="G187" s="516"/>
      <c r="H187" s="516"/>
      <c r="I187" s="516"/>
      <c r="J187" s="516"/>
      <c r="K187" s="516"/>
      <c r="L187" s="516"/>
      <c r="M187" s="516"/>
      <c r="N187" s="516"/>
      <c r="O187" s="516"/>
      <c r="P187" s="516"/>
      <c r="Q187" s="516"/>
      <c r="R187" s="516"/>
      <c r="S187" s="516"/>
      <c r="T187" s="516"/>
      <c r="U187" s="516"/>
      <c r="V187" s="516"/>
      <c r="W187" s="516"/>
      <c r="X187" s="516"/>
      <c r="Y187" s="516"/>
      <c r="Z187" s="516"/>
      <c r="AA187" s="516"/>
      <c r="AB187" s="516"/>
      <c r="AC187" s="516"/>
      <c r="AD187" s="516"/>
      <c r="AE187" s="516"/>
      <c r="AF187" s="516"/>
      <c r="AG187" s="516"/>
      <c r="AH187" s="516"/>
      <c r="AI187" s="516"/>
      <c r="AJ187" s="117"/>
      <c r="AK187" s="195"/>
      <c r="AS187" s="79"/>
      <c r="AT187" s="211"/>
      <c r="AU187" s="275"/>
      <c r="AV187" s="141"/>
      <c r="AY187" s="57"/>
      <c r="AZ187" s="105"/>
      <c r="BB187" s="57"/>
      <c r="BC187" s="105"/>
      <c r="BD187" s="57"/>
      <c r="BE187" s="105"/>
      <c r="BH187" s="57"/>
      <c r="BI187" s="105"/>
      <c r="BJ187" s="238"/>
      <c r="BK187" s="247"/>
      <c r="BL187" s="271"/>
      <c r="BM187" s="263"/>
    </row>
    <row r="188" spans="1:65" ht="49.5" customHeight="1" x14ac:dyDescent="0.2">
      <c r="A188" s="516"/>
      <c r="B188" s="516"/>
      <c r="C188" s="516"/>
      <c r="D188" s="516"/>
      <c r="E188" s="516"/>
      <c r="F188" s="516"/>
      <c r="G188" s="516"/>
      <c r="H188" s="516"/>
      <c r="I188" s="516"/>
      <c r="J188" s="516"/>
      <c r="K188" s="516"/>
      <c r="L188" s="516"/>
      <c r="M188" s="516"/>
      <c r="N188" s="516"/>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121"/>
      <c r="AK188" s="195"/>
      <c r="AS188" s="79"/>
      <c r="AT188" s="211"/>
      <c r="AU188" s="275"/>
      <c r="AV188" s="141"/>
      <c r="AY188" s="57"/>
      <c r="AZ188" s="105"/>
      <c r="BB188" s="57"/>
      <c r="BC188" s="105"/>
      <c r="BD188" s="57"/>
      <c r="BE188" s="105"/>
      <c r="BH188" s="57"/>
      <c r="BI188" s="105"/>
      <c r="BJ188" s="238"/>
      <c r="BK188" s="247"/>
      <c r="BL188" s="271"/>
      <c r="BM188" s="263"/>
    </row>
    <row r="189" spans="1:65" ht="13.5" customHeight="1" x14ac:dyDescent="0.2">
      <c r="A189" s="518"/>
      <c r="B189" s="518"/>
      <c r="C189" s="518"/>
      <c r="D189" s="518"/>
      <c r="E189" s="518"/>
      <c r="F189" s="518"/>
      <c r="G189" s="518"/>
      <c r="H189" s="518"/>
      <c r="I189" s="518"/>
      <c r="J189" s="518"/>
      <c r="K189" s="518"/>
      <c r="L189" s="518"/>
      <c r="M189" s="518"/>
      <c r="N189" s="518"/>
      <c r="O189" s="518"/>
      <c r="P189" s="518"/>
      <c r="Q189" s="518"/>
      <c r="R189" s="518"/>
      <c r="S189" s="518"/>
      <c r="T189" s="518"/>
      <c r="U189" s="518"/>
      <c r="V189" s="518"/>
      <c r="W189" s="518"/>
      <c r="X189" s="518"/>
      <c r="Y189" s="518"/>
      <c r="Z189" s="518"/>
      <c r="AA189" s="518"/>
      <c r="AB189" s="518"/>
      <c r="AC189" s="518"/>
      <c r="AD189" s="518"/>
      <c r="AE189" s="518"/>
      <c r="AF189" s="518"/>
      <c r="AG189" s="518"/>
      <c r="AH189" s="518"/>
      <c r="AI189" s="518"/>
      <c r="AJ189" s="117"/>
      <c r="AK189" s="195"/>
      <c r="AS189" s="79"/>
      <c r="AT189" s="211"/>
      <c r="AU189" s="275"/>
      <c r="AV189" s="141"/>
      <c r="AY189" s="57"/>
      <c r="AZ189" s="105"/>
      <c r="BB189" s="57"/>
      <c r="BC189" s="105"/>
      <c r="BD189" s="57"/>
      <c r="BE189" s="105"/>
      <c r="BH189" s="57"/>
      <c r="BI189" s="105"/>
      <c r="BJ189" s="238"/>
      <c r="BK189" s="247"/>
      <c r="BL189" s="271"/>
      <c r="BM189" s="263"/>
    </row>
    <row r="190" spans="1:65" ht="42" customHeight="1" x14ac:dyDescent="0.2">
      <c r="A190" s="516"/>
      <c r="B190" s="516"/>
      <c r="C190" s="516"/>
      <c r="D190" s="516"/>
      <c r="E190" s="516"/>
      <c r="F190" s="516"/>
      <c r="G190" s="516"/>
      <c r="H190" s="516"/>
      <c r="I190" s="516"/>
      <c r="J190" s="516"/>
      <c r="K190" s="516"/>
      <c r="L190" s="516"/>
      <c r="M190" s="516"/>
      <c r="N190" s="516"/>
      <c r="O190" s="516"/>
      <c r="P190" s="516"/>
      <c r="Q190" s="516"/>
      <c r="R190" s="516"/>
      <c r="S190" s="516"/>
      <c r="T190" s="516"/>
      <c r="U190" s="516"/>
      <c r="V190" s="516"/>
      <c r="W190" s="516"/>
      <c r="X190" s="516"/>
      <c r="Y190" s="516"/>
      <c r="Z190" s="516"/>
      <c r="AA190" s="516"/>
      <c r="AB190" s="516"/>
      <c r="AC190" s="516"/>
      <c r="AD190" s="516"/>
      <c r="AE190" s="516"/>
      <c r="AF190" s="516"/>
      <c r="AG190" s="516"/>
      <c r="AH190" s="516"/>
      <c r="AI190" s="516"/>
      <c r="AJ190" s="121"/>
      <c r="AK190" s="195"/>
      <c r="AS190" s="79"/>
      <c r="AT190" s="211"/>
      <c r="AU190" s="275"/>
      <c r="AV190" s="141"/>
      <c r="AY190" s="57"/>
      <c r="AZ190" s="105"/>
      <c r="BB190" s="57"/>
      <c r="BC190" s="105"/>
      <c r="BD190" s="57"/>
      <c r="BE190" s="105"/>
      <c r="BH190" s="57"/>
      <c r="BI190" s="105"/>
      <c r="BJ190" s="238"/>
      <c r="BK190" s="247"/>
      <c r="BL190" s="271"/>
      <c r="BM190" s="263"/>
    </row>
    <row r="191" spans="1:65" ht="14.25" customHeight="1" x14ac:dyDescent="0.2">
      <c r="A191" s="518"/>
      <c r="B191" s="518"/>
      <c r="C191" s="518"/>
      <c r="D191" s="518"/>
      <c r="E191" s="518"/>
      <c r="F191" s="518"/>
      <c r="G191" s="518"/>
      <c r="H191" s="518"/>
      <c r="I191" s="518"/>
      <c r="J191" s="518"/>
      <c r="K191" s="518"/>
      <c r="L191" s="518"/>
      <c r="M191" s="518"/>
      <c r="N191" s="518"/>
      <c r="O191" s="518"/>
      <c r="P191" s="518"/>
      <c r="Q191" s="518"/>
      <c r="R191" s="518"/>
      <c r="S191" s="518"/>
      <c r="T191" s="518"/>
      <c r="U191" s="518"/>
      <c r="V191" s="518"/>
      <c r="W191" s="518"/>
      <c r="X191" s="518"/>
      <c r="Y191" s="518"/>
      <c r="Z191" s="518"/>
      <c r="AA191" s="518"/>
      <c r="AB191" s="518"/>
      <c r="AC191" s="518"/>
      <c r="AD191" s="518"/>
      <c r="AE191" s="518"/>
      <c r="AF191" s="518"/>
      <c r="AG191" s="518"/>
      <c r="AH191" s="518"/>
      <c r="AI191" s="518"/>
      <c r="AJ191" s="117"/>
      <c r="AK191" s="195"/>
      <c r="AS191" s="79"/>
      <c r="AT191" s="211"/>
      <c r="AU191" s="275"/>
      <c r="AV191" s="141"/>
      <c r="AY191" s="57"/>
      <c r="AZ191" s="105"/>
      <c r="BB191" s="57"/>
      <c r="BC191" s="105"/>
      <c r="BD191" s="57"/>
      <c r="BE191" s="105"/>
      <c r="BH191" s="57"/>
      <c r="BI191" s="105"/>
      <c r="BJ191" s="238"/>
      <c r="BK191" s="247"/>
      <c r="BL191" s="271"/>
      <c r="BM191" s="263"/>
    </row>
    <row r="192" spans="1:65" ht="66.75" customHeight="1" x14ac:dyDescent="0.2">
      <c r="A192" s="516"/>
      <c r="B192" s="516"/>
      <c r="C192" s="516"/>
      <c r="D192" s="516"/>
      <c r="E192" s="516"/>
      <c r="F192" s="516"/>
      <c r="G192" s="516"/>
      <c r="H192" s="516"/>
      <c r="I192" s="516"/>
      <c r="J192" s="516"/>
      <c r="K192" s="516"/>
      <c r="L192" s="516"/>
      <c r="M192" s="516"/>
      <c r="N192" s="516"/>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121"/>
      <c r="AK192" s="195"/>
      <c r="AS192" s="79"/>
      <c r="AT192" s="211"/>
      <c r="AU192" s="275"/>
      <c r="AV192" s="141"/>
      <c r="AY192" s="57"/>
      <c r="AZ192" s="105"/>
      <c r="BB192" s="57"/>
      <c r="BC192" s="105"/>
      <c r="BD192" s="57"/>
      <c r="BE192" s="105"/>
      <c r="BH192" s="57"/>
      <c r="BI192" s="105"/>
      <c r="BJ192" s="238"/>
      <c r="BK192" s="247"/>
      <c r="BL192" s="271"/>
      <c r="BM192" s="263"/>
    </row>
    <row r="193" spans="1:65" ht="14.25" customHeight="1" x14ac:dyDescent="0.2">
      <c r="A193" s="518"/>
      <c r="B193" s="518"/>
      <c r="C193" s="518"/>
      <c r="D193" s="518"/>
      <c r="E193" s="518"/>
      <c r="F193" s="518"/>
      <c r="G193" s="518"/>
      <c r="H193" s="518"/>
      <c r="I193" s="518"/>
      <c r="J193" s="518"/>
      <c r="K193" s="518"/>
      <c r="L193" s="518"/>
      <c r="M193" s="518"/>
      <c r="N193" s="518"/>
      <c r="O193" s="518"/>
      <c r="P193" s="518"/>
      <c r="Q193" s="518"/>
      <c r="R193" s="518"/>
      <c r="S193" s="518"/>
      <c r="T193" s="518"/>
      <c r="U193" s="518"/>
      <c r="V193" s="518"/>
      <c r="W193" s="518"/>
      <c r="X193" s="518"/>
      <c r="Y193" s="518"/>
      <c r="Z193" s="518"/>
      <c r="AA193" s="518"/>
      <c r="AB193" s="518"/>
      <c r="AC193" s="518"/>
      <c r="AD193" s="518"/>
      <c r="AE193" s="518"/>
      <c r="AF193" s="518"/>
      <c r="AG193" s="518"/>
      <c r="AH193" s="518"/>
      <c r="AI193" s="518"/>
      <c r="AJ193" s="117"/>
      <c r="AK193" s="195"/>
      <c r="AS193" s="79"/>
      <c r="AT193" s="211"/>
      <c r="AU193" s="275"/>
      <c r="AV193" s="141"/>
      <c r="AY193" s="57"/>
      <c r="AZ193" s="105"/>
      <c r="BB193" s="57"/>
      <c r="BC193" s="105"/>
      <c r="BD193" s="57"/>
      <c r="BE193" s="105"/>
      <c r="BH193" s="57"/>
      <c r="BI193" s="105"/>
      <c r="BJ193" s="238"/>
      <c r="BK193" s="247"/>
      <c r="BL193" s="271"/>
      <c r="BM193" s="263"/>
    </row>
    <row r="194" spans="1:65" ht="44.25" customHeight="1" x14ac:dyDescent="0.2">
      <c r="A194" s="516"/>
      <c r="B194" s="516"/>
      <c r="C194" s="516"/>
      <c r="D194" s="516"/>
      <c r="E194" s="516"/>
      <c r="F194" s="516"/>
      <c r="G194" s="516"/>
      <c r="H194" s="516"/>
      <c r="I194" s="516"/>
      <c r="J194" s="516"/>
      <c r="K194" s="516"/>
      <c r="L194" s="516"/>
      <c r="M194" s="516"/>
      <c r="N194" s="516"/>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117"/>
      <c r="AK194" s="195"/>
      <c r="AS194" s="79"/>
      <c r="AT194" s="211"/>
      <c r="AU194" s="275"/>
      <c r="AV194" s="141"/>
      <c r="AY194" s="57"/>
      <c r="AZ194" s="105"/>
      <c r="BB194" s="57"/>
      <c r="BC194" s="105"/>
      <c r="BD194" s="57"/>
      <c r="BE194" s="105"/>
      <c r="BH194" s="57"/>
      <c r="BI194" s="105"/>
      <c r="BJ194" s="238"/>
      <c r="BK194" s="247"/>
      <c r="BL194" s="271"/>
      <c r="BM194" s="263"/>
    </row>
    <row r="195" spans="1:65" x14ac:dyDescent="0.2">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95"/>
      <c r="AS195" s="79"/>
      <c r="AT195" s="211"/>
      <c r="AU195" s="275"/>
      <c r="AV195" s="141"/>
      <c r="AY195" s="57"/>
      <c r="AZ195" s="105"/>
      <c r="BB195" s="57"/>
      <c r="BC195" s="105"/>
      <c r="BD195" s="57"/>
      <c r="BE195" s="105"/>
      <c r="BH195" s="57"/>
      <c r="BI195" s="105"/>
      <c r="BJ195" s="238"/>
      <c r="BK195" s="247"/>
      <c r="BL195" s="271"/>
      <c r="BM195" s="263"/>
    </row>
    <row r="196" spans="1:65" x14ac:dyDescent="0.2">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05"/>
      <c r="AK196" s="195"/>
      <c r="AS196" s="79"/>
      <c r="AT196" s="211"/>
      <c r="AU196" s="275"/>
      <c r="AV196" s="141"/>
      <c r="AY196" s="57"/>
      <c r="AZ196" s="105"/>
      <c r="BB196" s="57"/>
      <c r="BC196" s="105"/>
      <c r="BD196" s="57"/>
      <c r="BE196" s="105"/>
      <c r="BH196" s="57"/>
      <c r="BI196" s="105"/>
      <c r="BJ196" s="238"/>
      <c r="BK196" s="247"/>
      <c r="BL196" s="271"/>
      <c r="BM196" s="263"/>
    </row>
    <row r="197" spans="1:65" x14ac:dyDescent="0.2">
      <c r="A197" s="105"/>
      <c r="B197" s="105"/>
      <c r="C197" s="105"/>
      <c r="D197" s="105"/>
      <c r="E197" s="105"/>
      <c r="F197" s="105"/>
      <c r="G197" s="105"/>
      <c r="H197" s="105"/>
      <c r="I197" s="105"/>
      <c r="J197" s="105"/>
      <c r="K197" s="105"/>
      <c r="L197" s="105"/>
      <c r="M197" s="105"/>
      <c r="N197" s="105"/>
      <c r="O197" s="105"/>
      <c r="P197" s="105"/>
      <c r="Q197" s="105"/>
      <c r="R197" s="105"/>
      <c r="S197" s="105"/>
      <c r="T197" s="106"/>
      <c r="U197" s="105"/>
      <c r="V197" s="105"/>
      <c r="W197" s="105"/>
      <c r="X197" s="105"/>
      <c r="Y197" s="105"/>
      <c r="Z197" s="105"/>
      <c r="AA197" s="105"/>
      <c r="AB197" s="105"/>
      <c r="AC197" s="105"/>
      <c r="AD197" s="105"/>
      <c r="AE197" s="105"/>
      <c r="AF197" s="105"/>
      <c r="AG197" s="105"/>
      <c r="AH197" s="105"/>
      <c r="AI197" s="105"/>
      <c r="AJ197" s="105"/>
      <c r="AK197" s="195"/>
      <c r="AS197" s="79"/>
      <c r="AT197" s="211"/>
      <c r="AU197" s="275"/>
      <c r="AV197" s="141"/>
      <c r="AY197" s="57"/>
      <c r="AZ197" s="105"/>
      <c r="BB197" s="57"/>
      <c r="BC197" s="105"/>
      <c r="BD197" s="57"/>
      <c r="BE197" s="105"/>
      <c r="BH197" s="57"/>
      <c r="BI197" s="105"/>
      <c r="BJ197" s="238"/>
      <c r="BK197" s="247"/>
      <c r="BL197" s="271"/>
      <c r="BM197" s="263"/>
    </row>
    <row r="198" spans="1:65" x14ac:dyDescent="0.2">
      <c r="A198" s="105"/>
      <c r="B198" s="105"/>
      <c r="C198" s="105"/>
      <c r="D198" s="105"/>
      <c r="E198" s="105"/>
      <c r="F198" s="105"/>
      <c r="G198" s="105"/>
      <c r="H198" s="105"/>
      <c r="I198" s="105"/>
      <c r="J198" s="105"/>
      <c r="K198" s="105"/>
      <c r="L198" s="105"/>
      <c r="M198" s="105"/>
      <c r="N198" s="105"/>
      <c r="O198" s="105"/>
      <c r="P198" s="105"/>
      <c r="Q198" s="105"/>
      <c r="R198" s="105"/>
      <c r="S198" s="105"/>
      <c r="T198" s="106"/>
      <c r="U198" s="105"/>
      <c r="V198" s="105"/>
      <c r="W198" s="105"/>
      <c r="X198" s="105"/>
      <c r="Y198" s="105"/>
      <c r="Z198" s="105"/>
      <c r="AA198" s="105"/>
      <c r="AB198" s="105"/>
      <c r="AC198" s="105"/>
      <c r="AD198" s="105"/>
      <c r="AE198" s="105"/>
      <c r="AF198" s="105"/>
      <c r="AG198" s="105"/>
      <c r="AH198" s="105"/>
      <c r="AI198" s="105"/>
      <c r="AK198" s="195"/>
      <c r="AS198" s="79"/>
      <c r="AT198" s="211"/>
      <c r="AU198" s="275"/>
      <c r="AV198" s="141"/>
      <c r="AY198" s="57"/>
      <c r="AZ198" s="105"/>
      <c r="BB198" s="57"/>
      <c r="BC198" s="105"/>
      <c r="BD198" s="57"/>
      <c r="BE198" s="105"/>
      <c r="BH198" s="57"/>
      <c r="BI198" s="105"/>
      <c r="BJ198" s="238"/>
      <c r="BK198" s="247"/>
      <c r="BL198" s="271"/>
      <c r="BM198" s="263"/>
    </row>
    <row r="199" spans="1:65" x14ac:dyDescent="0.2">
      <c r="AK199" s="195"/>
      <c r="AS199" s="79"/>
      <c r="AT199" s="211"/>
      <c r="AU199" s="275"/>
      <c r="AV199" s="141"/>
      <c r="AY199" s="57"/>
      <c r="AZ199" s="105"/>
      <c r="BB199" s="57"/>
      <c r="BC199" s="105"/>
      <c r="BD199" s="57"/>
      <c r="BE199" s="105"/>
      <c r="BH199" s="57"/>
      <c r="BI199" s="105"/>
      <c r="BJ199" s="238"/>
      <c r="BK199" s="247"/>
      <c r="BL199" s="271"/>
      <c r="BM199" s="263"/>
    </row>
    <row r="200" spans="1:65" x14ac:dyDescent="0.2">
      <c r="AK200" s="195"/>
      <c r="AS200" s="79"/>
      <c r="AT200" s="211"/>
      <c r="AU200" s="275"/>
      <c r="AV200" s="141"/>
      <c r="AY200" s="57"/>
      <c r="AZ200" s="105"/>
      <c r="BB200" s="57"/>
      <c r="BC200" s="105"/>
      <c r="BD200" s="57"/>
      <c r="BE200" s="105"/>
      <c r="BH200" s="57"/>
      <c r="BI200" s="105"/>
      <c r="BJ200" s="238"/>
      <c r="BK200" s="247"/>
      <c r="BL200" s="271"/>
      <c r="BM200" s="263"/>
    </row>
    <row r="201" spans="1:65" x14ac:dyDescent="0.2">
      <c r="AK201" s="195"/>
      <c r="AS201" s="79"/>
      <c r="AT201" s="211"/>
      <c r="AU201" s="275"/>
      <c r="AV201" s="141"/>
      <c r="AY201" s="57"/>
      <c r="AZ201" s="105"/>
      <c r="BB201" s="57"/>
      <c r="BC201" s="105"/>
      <c r="BD201" s="57"/>
      <c r="BE201" s="105"/>
      <c r="BH201" s="57"/>
      <c r="BI201" s="105"/>
      <c r="BJ201" s="238"/>
      <c r="BK201" s="247"/>
      <c r="BL201" s="271"/>
      <c r="BM201" s="263"/>
    </row>
    <row r="202" spans="1:65" x14ac:dyDescent="0.2">
      <c r="AK202" s="195"/>
      <c r="AS202" s="79"/>
      <c r="AT202" s="211"/>
      <c r="AU202" s="275"/>
      <c r="AV202" s="141"/>
      <c r="AY202" s="57"/>
      <c r="AZ202" s="105"/>
      <c r="BB202" s="57"/>
      <c r="BC202" s="105"/>
      <c r="BD202" s="57"/>
      <c r="BE202" s="105"/>
      <c r="BH202" s="57"/>
      <c r="BI202" s="105"/>
      <c r="BJ202" s="238"/>
      <c r="BK202" s="247"/>
      <c r="BL202" s="271"/>
      <c r="BM202" s="263"/>
    </row>
    <row r="203" spans="1:65" x14ac:dyDescent="0.2">
      <c r="AK203" s="195"/>
      <c r="AS203" s="79"/>
      <c r="AT203" s="211"/>
      <c r="AU203" s="275"/>
      <c r="AV203" s="141"/>
      <c r="AY203" s="57"/>
      <c r="AZ203" s="105"/>
      <c r="BB203" s="57"/>
      <c r="BC203" s="105"/>
      <c r="BD203" s="57"/>
      <c r="BE203" s="105"/>
      <c r="BH203" s="57"/>
      <c r="BI203" s="105"/>
      <c r="BJ203" s="238"/>
      <c r="BK203" s="247"/>
      <c r="BL203" s="271"/>
      <c r="BM203" s="263"/>
    </row>
    <row r="204" spans="1:65" x14ac:dyDescent="0.2">
      <c r="AK204" s="195"/>
      <c r="AS204" s="79"/>
      <c r="AT204" s="211"/>
      <c r="AU204" s="275"/>
      <c r="AV204" s="141"/>
      <c r="AY204" s="57"/>
      <c r="AZ204" s="105"/>
      <c r="BB204" s="57"/>
      <c r="BC204" s="105"/>
      <c r="BD204" s="57"/>
      <c r="BE204" s="105"/>
      <c r="BH204" s="57"/>
      <c r="BI204" s="105"/>
      <c r="BJ204" s="238"/>
      <c r="BK204" s="247"/>
      <c r="BL204" s="271"/>
      <c r="BM204" s="263"/>
    </row>
    <row r="205" spans="1:65" x14ac:dyDescent="0.2">
      <c r="AK205" s="195"/>
      <c r="AS205" s="79"/>
      <c r="AT205" s="211"/>
      <c r="AU205" s="275"/>
      <c r="AV205" s="141"/>
      <c r="AY205" s="57"/>
      <c r="AZ205" s="105"/>
      <c r="BB205" s="57"/>
      <c r="BC205" s="105"/>
      <c r="BD205" s="57"/>
      <c r="BE205" s="105"/>
      <c r="BH205" s="57"/>
      <c r="BI205" s="105"/>
      <c r="BJ205" s="238"/>
      <c r="BK205" s="247"/>
      <c r="BL205" s="271"/>
      <c r="BM205" s="263"/>
    </row>
    <row r="206" spans="1:65" x14ac:dyDescent="0.2">
      <c r="AK206" s="195"/>
      <c r="AS206" s="79"/>
      <c r="AT206" s="211"/>
      <c r="AU206" s="275"/>
      <c r="AV206" s="141"/>
      <c r="AY206" s="57"/>
      <c r="AZ206" s="105"/>
      <c r="BB206" s="57"/>
      <c r="BC206" s="105"/>
      <c r="BD206" s="57"/>
      <c r="BE206" s="105"/>
      <c r="BH206" s="57"/>
      <c r="BI206" s="105"/>
      <c r="BJ206" s="238"/>
      <c r="BK206" s="247"/>
      <c r="BL206" s="271"/>
      <c r="BM206" s="263"/>
    </row>
    <row r="207" spans="1:65" x14ac:dyDescent="0.2">
      <c r="AK207" s="195"/>
      <c r="AS207" s="79"/>
      <c r="AT207" s="211"/>
      <c r="AU207" s="275"/>
      <c r="AV207" s="141"/>
      <c r="AY207" s="57"/>
      <c r="AZ207" s="105"/>
      <c r="BB207" s="57"/>
      <c r="BC207" s="105"/>
      <c r="BD207" s="57"/>
      <c r="BE207" s="105"/>
      <c r="BH207" s="57"/>
      <c r="BI207" s="105"/>
      <c r="BJ207" s="238"/>
      <c r="BK207" s="247"/>
      <c r="BL207" s="271"/>
      <c r="BM207" s="263"/>
    </row>
    <row r="208" spans="1:65" x14ac:dyDescent="0.2">
      <c r="AK208" s="195"/>
      <c r="AS208" s="79"/>
      <c r="AT208" s="211"/>
      <c r="AU208" s="275"/>
      <c r="AV208" s="141"/>
      <c r="AY208" s="57"/>
      <c r="AZ208" s="105"/>
      <c r="BB208" s="57"/>
      <c r="BC208" s="105"/>
      <c r="BD208" s="57"/>
      <c r="BE208" s="105"/>
      <c r="BH208" s="57"/>
      <c r="BI208" s="105"/>
      <c r="BJ208" s="238"/>
      <c r="BK208" s="247"/>
      <c r="BL208" s="271"/>
      <c r="BM208" s="263"/>
    </row>
    <row r="209" spans="35:65" x14ac:dyDescent="0.2">
      <c r="AK209" s="195"/>
      <c r="AS209" s="79"/>
      <c r="AT209" s="211"/>
      <c r="AU209" s="275"/>
      <c r="AV209" s="141"/>
      <c r="AY209" s="57"/>
      <c r="AZ209" s="105"/>
      <c r="BB209" s="57"/>
      <c r="BC209" s="105"/>
      <c r="BD209" s="57"/>
      <c r="BE209" s="105"/>
      <c r="BH209" s="57"/>
      <c r="BI209" s="105"/>
      <c r="BJ209" s="238"/>
      <c r="BK209" s="247"/>
      <c r="BL209" s="271"/>
      <c r="BM209" s="263"/>
    </row>
    <row r="210" spans="35:65" x14ac:dyDescent="0.2">
      <c r="AK210" s="195"/>
      <c r="AS210" s="79"/>
      <c r="AT210" s="211"/>
      <c r="AU210" s="275"/>
      <c r="AV210" s="141"/>
      <c r="AY210" s="57"/>
      <c r="AZ210" s="105"/>
      <c r="BB210" s="57"/>
      <c r="BC210" s="105"/>
      <c r="BD210" s="57"/>
      <c r="BE210" s="105"/>
      <c r="BH210" s="57"/>
      <c r="BI210" s="105"/>
      <c r="BJ210" s="238"/>
      <c r="BK210" s="247"/>
      <c r="BL210" s="271"/>
      <c r="BM210" s="263"/>
    </row>
    <row r="211" spans="35:65" x14ac:dyDescent="0.2">
      <c r="AK211" s="195"/>
      <c r="AS211" s="79"/>
      <c r="AT211" s="211"/>
      <c r="AU211" s="275"/>
      <c r="AV211" s="141"/>
      <c r="AY211" s="57"/>
      <c r="AZ211" s="105"/>
      <c r="BB211" s="57"/>
      <c r="BC211" s="105"/>
      <c r="BD211" s="57"/>
      <c r="BE211" s="105"/>
      <c r="BH211" s="57"/>
      <c r="BI211" s="105"/>
      <c r="BJ211" s="238"/>
      <c r="BK211" s="247"/>
      <c r="BL211" s="271"/>
      <c r="BM211" s="263"/>
    </row>
    <row r="212" spans="35:65" x14ac:dyDescent="0.2">
      <c r="AI212" s="114"/>
      <c r="AK212" s="195"/>
      <c r="AS212" s="79"/>
      <c r="AT212" s="211"/>
      <c r="AU212" s="275"/>
      <c r="AV212" s="141"/>
      <c r="AY212" s="57"/>
      <c r="AZ212" s="105"/>
      <c r="BB212" s="57"/>
      <c r="BC212" s="105"/>
      <c r="BD212" s="57"/>
      <c r="BE212" s="105"/>
      <c r="BH212" s="57"/>
      <c r="BI212" s="105"/>
      <c r="BJ212" s="238"/>
      <c r="BK212" s="247"/>
      <c r="BL212" s="271"/>
      <c r="BM212" s="263"/>
    </row>
    <row r="213" spans="35:65" hidden="1" x14ac:dyDescent="0.2">
      <c r="AS213" s="79"/>
      <c r="AT213" s="211"/>
      <c r="AU213" s="275"/>
      <c r="AV213" s="141"/>
      <c r="AY213" s="57"/>
      <c r="AZ213" s="105"/>
      <c r="BB213" s="57"/>
      <c r="BC213" s="105"/>
      <c r="BD213" s="57"/>
      <c r="BE213" s="105"/>
      <c r="BH213" s="57"/>
      <c r="BI213" s="105"/>
      <c r="BJ213" s="238"/>
      <c r="BK213" s="247"/>
      <c r="BL213" s="271"/>
      <c r="BM213" s="263"/>
    </row>
    <row r="214" spans="35:65" hidden="1" x14ac:dyDescent="0.2">
      <c r="AS214" s="79"/>
      <c r="AT214" s="211"/>
      <c r="AU214" s="275"/>
      <c r="AV214" s="141"/>
      <c r="AY214" s="57"/>
      <c r="AZ214" s="105"/>
      <c r="BB214" s="57"/>
      <c r="BC214" s="105"/>
      <c r="BD214" s="57"/>
      <c r="BE214" s="105"/>
      <c r="BH214" s="57"/>
      <c r="BI214" s="105"/>
      <c r="BJ214" s="238"/>
      <c r="BK214" s="247"/>
      <c r="BL214" s="271"/>
      <c r="BM214" s="263"/>
    </row>
    <row r="215" spans="35:65" hidden="1" x14ac:dyDescent="0.2">
      <c r="AS215" s="79"/>
      <c r="AT215" s="211"/>
      <c r="AU215" s="275"/>
      <c r="AV215" s="141"/>
      <c r="AY215" s="57"/>
      <c r="AZ215" s="105"/>
      <c r="BB215" s="57"/>
      <c r="BC215" s="105"/>
      <c r="BD215" s="57"/>
      <c r="BE215" s="105"/>
      <c r="BH215" s="57"/>
      <c r="BI215" s="105"/>
      <c r="BJ215" s="238"/>
      <c r="BK215" s="247"/>
      <c r="BL215" s="271"/>
      <c r="BM215" s="263"/>
    </row>
    <row r="216" spans="35:65" hidden="1" x14ac:dyDescent="0.2">
      <c r="AS216" s="79"/>
      <c r="AT216" s="211"/>
      <c r="AU216" s="275"/>
      <c r="AV216" s="141"/>
      <c r="AY216" s="57"/>
      <c r="AZ216" s="105"/>
      <c r="BB216" s="57"/>
      <c r="BC216" s="105"/>
      <c r="BD216" s="57"/>
      <c r="BE216" s="105"/>
      <c r="BH216" s="57"/>
      <c r="BI216" s="105"/>
      <c r="BJ216" s="238"/>
      <c r="BK216" s="247"/>
      <c r="BL216" s="271"/>
      <c r="BM216" s="263"/>
    </row>
    <row r="217" spans="35:65" hidden="1" x14ac:dyDescent="0.2">
      <c r="AS217" s="79"/>
      <c r="AT217" s="211"/>
      <c r="AU217" s="275"/>
      <c r="AV217" s="141"/>
      <c r="AY217" s="57"/>
      <c r="AZ217" s="105"/>
      <c r="BB217" s="57"/>
      <c r="BC217" s="105"/>
      <c r="BD217" s="57"/>
      <c r="BE217" s="105"/>
      <c r="BH217" s="57"/>
      <c r="BI217" s="105"/>
      <c r="BJ217" s="238"/>
      <c r="BK217" s="247"/>
      <c r="BL217" s="271"/>
      <c r="BM217" s="263"/>
    </row>
    <row r="218" spans="35:65" x14ac:dyDescent="0.2">
      <c r="AS218" s="79"/>
      <c r="AT218" s="211"/>
      <c r="AU218" s="275"/>
      <c r="AV218" s="141"/>
      <c r="AY218" s="57"/>
      <c r="AZ218" s="105"/>
      <c r="BB218" s="57"/>
      <c r="BC218" s="105"/>
      <c r="BD218" s="57"/>
      <c r="BE218" s="105"/>
      <c r="BH218" s="57"/>
      <c r="BI218" s="105"/>
      <c r="BJ218" s="238"/>
      <c r="BK218" s="247"/>
      <c r="BL218" s="271"/>
      <c r="BM218" s="263"/>
    </row>
    <row r="219" spans="35:65" x14ac:dyDescent="0.2">
      <c r="AS219" s="79"/>
      <c r="AT219" s="211"/>
      <c r="AU219" s="275"/>
      <c r="AV219" s="141"/>
      <c r="AY219" s="57"/>
      <c r="AZ219" s="105"/>
      <c r="BB219" s="57"/>
      <c r="BC219" s="105"/>
      <c r="BD219" s="57"/>
      <c r="BE219" s="105"/>
      <c r="BH219" s="57"/>
      <c r="BI219" s="105"/>
      <c r="BJ219" s="238"/>
      <c r="BK219" s="247"/>
      <c r="BL219" s="271"/>
      <c r="BM219" s="263"/>
    </row>
    <row r="220" spans="35:65" x14ac:dyDescent="0.2">
      <c r="AS220" s="79"/>
      <c r="AT220" s="211"/>
      <c r="AU220" s="275"/>
      <c r="AV220" s="141"/>
      <c r="AY220" s="57"/>
      <c r="AZ220" s="105"/>
      <c r="BB220" s="57"/>
      <c r="BC220" s="105"/>
      <c r="BD220" s="57"/>
      <c r="BE220" s="105"/>
      <c r="BH220" s="57"/>
      <c r="BI220" s="105"/>
      <c r="BJ220" s="238"/>
      <c r="BK220" s="247"/>
      <c r="BL220" s="271"/>
      <c r="BM220" s="263"/>
    </row>
    <row r="221" spans="35:65" x14ac:dyDescent="0.2"/>
    <row r="222" spans="35:65" x14ac:dyDescent="0.2"/>
    <row r="223" spans="35:65" x14ac:dyDescent="0.2"/>
    <row r="224" spans="35:65"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sheetData>
  <sheetProtection algorithmName="SHA-512" hashValue="VOg4KE5O4jUE1l4gSnyZJjMXkhK4ynPIpOAHKfndZd4ZJM37oLuoHP4yTZGHxsy9ecY074kd7zob5YDv/TuYkg==" saltValue="Wb7dlhwE1sQtuLjHlF9hVQ==" spinCount="100000" sheet="1" objects="1" scenarios="1" selectLockedCells="1"/>
  <mergeCells count="319">
    <mergeCell ref="V69:X69"/>
    <mergeCell ref="D82:I82"/>
    <mergeCell ref="J82:P82"/>
    <mergeCell ref="J81:P81"/>
    <mergeCell ref="A69:C69"/>
    <mergeCell ref="A75:C75"/>
    <mergeCell ref="A83:C83"/>
    <mergeCell ref="A84:C84"/>
    <mergeCell ref="A74:C74"/>
    <mergeCell ref="J84:P84"/>
    <mergeCell ref="Q84:S84"/>
    <mergeCell ref="T84:X84"/>
    <mergeCell ref="D74:L74"/>
    <mergeCell ref="M74:U74"/>
    <mergeCell ref="D75:L75"/>
    <mergeCell ref="A82:C82"/>
    <mergeCell ref="T81:X81"/>
    <mergeCell ref="T82:X82"/>
    <mergeCell ref="A70:C70"/>
    <mergeCell ref="D70:L70"/>
    <mergeCell ref="M70:U70"/>
    <mergeCell ref="V70:X70"/>
    <mergeCell ref="Q81:S81"/>
    <mergeCell ref="Q82:S82"/>
    <mergeCell ref="T4:AJ5"/>
    <mergeCell ref="AI55:AJ55"/>
    <mergeCell ref="A99:C99"/>
    <mergeCell ref="D99:J99"/>
    <mergeCell ref="Y85:AF85"/>
    <mergeCell ref="AG85:AH85"/>
    <mergeCell ref="D85:I85"/>
    <mergeCell ref="Y83:AF83"/>
    <mergeCell ref="AG83:AH83"/>
    <mergeCell ref="Y84:AF84"/>
    <mergeCell ref="AG84:AH84"/>
    <mergeCell ref="D83:I83"/>
    <mergeCell ref="D84:I84"/>
    <mergeCell ref="Z55:AC55"/>
    <mergeCell ref="AD55:AH55"/>
    <mergeCell ref="AG67:AH67"/>
    <mergeCell ref="AG68:AH68"/>
    <mergeCell ref="AG69:AH69"/>
    <mergeCell ref="AG70:AH70"/>
    <mergeCell ref="Y70:AF70"/>
    <mergeCell ref="A92:C92"/>
    <mergeCell ref="V72:X72"/>
    <mergeCell ref="V75:X75"/>
    <mergeCell ref="K98:N98"/>
    <mergeCell ref="R97:T97"/>
    <mergeCell ref="U97:X97"/>
    <mergeCell ref="R99:T99"/>
    <mergeCell ref="U99:X99"/>
    <mergeCell ref="Y99:Z99"/>
    <mergeCell ref="J83:P83"/>
    <mergeCell ref="Q83:S83"/>
    <mergeCell ref="T83:X83"/>
    <mergeCell ref="J85:P85"/>
    <mergeCell ref="Q85:S85"/>
    <mergeCell ref="T85:X85"/>
    <mergeCell ref="Y86:AF86"/>
    <mergeCell ref="Y92:AF92"/>
    <mergeCell ref="M87:Q87"/>
    <mergeCell ref="M88:Q88"/>
    <mergeCell ref="O97:Q97"/>
    <mergeCell ref="Y87:AF87"/>
    <mergeCell ref="O98:Q98"/>
    <mergeCell ref="A102:C102"/>
    <mergeCell ref="A103:C103"/>
    <mergeCell ref="A104:C104"/>
    <mergeCell ref="A105:C105"/>
    <mergeCell ref="A98:C98"/>
    <mergeCell ref="A90:C90"/>
    <mergeCell ref="D98:J98"/>
    <mergeCell ref="D157:L158"/>
    <mergeCell ref="R140:AI140"/>
    <mergeCell ref="K99:N99"/>
    <mergeCell ref="O99:Q99"/>
    <mergeCell ref="D143:L153"/>
    <mergeCell ref="A106:C106"/>
    <mergeCell ref="D106:J106"/>
    <mergeCell ref="K106:N106"/>
    <mergeCell ref="D102:J102"/>
    <mergeCell ref="D103:J103"/>
    <mergeCell ref="D104:J104"/>
    <mergeCell ref="K105:N105"/>
    <mergeCell ref="K104:N104"/>
    <mergeCell ref="K103:N103"/>
    <mergeCell ref="K102:N102"/>
    <mergeCell ref="D139:L139"/>
    <mergeCell ref="D131:L138"/>
    <mergeCell ref="M71:U71"/>
    <mergeCell ref="M76:U76"/>
    <mergeCell ref="U7:AJ8"/>
    <mergeCell ref="U9:AJ10"/>
    <mergeCell ref="U11:AJ12"/>
    <mergeCell ref="B7:R8"/>
    <mergeCell ref="AI18:AJ18"/>
    <mergeCell ref="AF18:AG18"/>
    <mergeCell ref="A20:E20"/>
    <mergeCell ref="G20:K20"/>
    <mergeCell ref="A16:R16"/>
    <mergeCell ref="T18:U18"/>
    <mergeCell ref="W18:X18"/>
    <mergeCell ref="Z18:AD18"/>
    <mergeCell ref="A18:R18"/>
    <mergeCell ref="M20:R20"/>
    <mergeCell ref="T20:AD20"/>
    <mergeCell ref="AF20:AJ20"/>
    <mergeCell ref="T16:AJ16"/>
    <mergeCell ref="M72:U72"/>
    <mergeCell ref="M73:U73"/>
    <mergeCell ref="D72:L72"/>
    <mergeCell ref="D73:L73"/>
    <mergeCell ref="M69:U69"/>
    <mergeCell ref="V71:X71"/>
    <mergeCell ref="AG75:AH75"/>
    <mergeCell ref="A91:C91"/>
    <mergeCell ref="M86:Q86"/>
    <mergeCell ref="D71:L71"/>
    <mergeCell ref="D90:J90"/>
    <mergeCell ref="D92:J92"/>
    <mergeCell ref="A86:C86"/>
    <mergeCell ref="M89:Q89"/>
    <mergeCell ref="M90:Q90"/>
    <mergeCell ref="D91:J91"/>
    <mergeCell ref="M75:U75"/>
    <mergeCell ref="D76:L76"/>
    <mergeCell ref="A85:C85"/>
    <mergeCell ref="A87:C87"/>
    <mergeCell ref="A88:C88"/>
    <mergeCell ref="A89:C89"/>
    <mergeCell ref="A76:C76"/>
    <mergeCell ref="A71:C71"/>
    <mergeCell ref="A72:C72"/>
    <mergeCell ref="A73:C73"/>
    <mergeCell ref="D86:J86"/>
    <mergeCell ref="D87:J87"/>
    <mergeCell ref="A81:C81"/>
    <mergeCell ref="AG90:AH90"/>
    <mergeCell ref="AG76:AH76"/>
    <mergeCell ref="Y97:Z97"/>
    <mergeCell ref="AG72:AH72"/>
    <mergeCell ref="AG73:AH73"/>
    <mergeCell ref="Y73:AF73"/>
    <mergeCell ref="Y72:AF72"/>
    <mergeCell ref="Y71:AF71"/>
    <mergeCell ref="AG71:AH71"/>
    <mergeCell ref="AG74:AH74"/>
    <mergeCell ref="Y75:AF75"/>
    <mergeCell ref="R105:T105"/>
    <mergeCell ref="R104:T104"/>
    <mergeCell ref="Y104:Z104"/>
    <mergeCell ref="V76:X76"/>
    <mergeCell ref="Y76:AF76"/>
    <mergeCell ref="Y82:AF82"/>
    <mergeCell ref="Y81:AF81"/>
    <mergeCell ref="AG81:AH81"/>
    <mergeCell ref="V73:X73"/>
    <mergeCell ref="AA103:AF103"/>
    <mergeCell ref="AA98:AF98"/>
    <mergeCell ref="Y105:Z105"/>
    <mergeCell ref="AA105:AF105"/>
    <mergeCell ref="AG105:AH105"/>
    <mergeCell ref="Y88:AF88"/>
    <mergeCell ref="Y89:AF89"/>
    <mergeCell ref="Y90:AF90"/>
    <mergeCell ref="Y74:AF74"/>
    <mergeCell ref="AG82:AH82"/>
    <mergeCell ref="AG86:AH86"/>
    <mergeCell ref="AG87:AH87"/>
    <mergeCell ref="AG88:AH88"/>
    <mergeCell ref="AG89:AH89"/>
    <mergeCell ref="AG102:AH102"/>
    <mergeCell ref="O102:Q102"/>
    <mergeCell ref="AG91:AH91"/>
    <mergeCell ref="AG92:AH92"/>
    <mergeCell ref="M91:Q91"/>
    <mergeCell ref="Y91:AF91"/>
    <mergeCell ref="M92:Q92"/>
    <mergeCell ref="AA104:AF104"/>
    <mergeCell ref="AG104:AH104"/>
    <mergeCell ref="Y98:Z98"/>
    <mergeCell ref="Y102:Z102"/>
    <mergeCell ref="AA102:AF102"/>
    <mergeCell ref="Y103:Z103"/>
    <mergeCell ref="AG98:AH98"/>
    <mergeCell ref="AG103:AH103"/>
    <mergeCell ref="O104:Q104"/>
    <mergeCell ref="U103:X103"/>
    <mergeCell ref="U104:X104"/>
    <mergeCell ref="O103:Q103"/>
    <mergeCell ref="R103:T103"/>
    <mergeCell ref="U98:X98"/>
    <mergeCell ref="R98:T98"/>
    <mergeCell ref="AA99:AF99"/>
    <mergeCell ref="AG99:AH99"/>
    <mergeCell ref="AG97:AH97"/>
    <mergeCell ref="U107:X107"/>
    <mergeCell ref="Y107:Z107"/>
    <mergeCell ref="Y108:Z108"/>
    <mergeCell ref="O107:Q107"/>
    <mergeCell ref="R107:T107"/>
    <mergeCell ref="O108:Q108"/>
    <mergeCell ref="Y162:AH162"/>
    <mergeCell ref="Y163:AH163"/>
    <mergeCell ref="Y109:Z109"/>
    <mergeCell ref="AG108:AH108"/>
    <mergeCell ref="R109:T109"/>
    <mergeCell ref="U109:X109"/>
    <mergeCell ref="AA108:AF108"/>
    <mergeCell ref="AA107:AF107"/>
    <mergeCell ref="AG107:AH107"/>
    <mergeCell ref="D109:J109"/>
    <mergeCell ref="K109:N109"/>
    <mergeCell ref="A171:AI171"/>
    <mergeCell ref="A176:AI176"/>
    <mergeCell ref="AA115:AI115"/>
    <mergeCell ref="A172:AI172"/>
    <mergeCell ref="A108:C108"/>
    <mergeCell ref="D108:J108"/>
    <mergeCell ref="K108:N108"/>
    <mergeCell ref="R108:T108"/>
    <mergeCell ref="U108:X108"/>
    <mergeCell ref="D123:L130"/>
    <mergeCell ref="D117:L117"/>
    <mergeCell ref="D118:L118"/>
    <mergeCell ref="A173:AI173"/>
    <mergeCell ref="A174:AI174"/>
    <mergeCell ref="A175:AI175"/>
    <mergeCell ref="Y106:Z106"/>
    <mergeCell ref="AA106:AF106"/>
    <mergeCell ref="AG106:AH106"/>
    <mergeCell ref="A194:AI194"/>
    <mergeCell ref="A177:AI177"/>
    <mergeCell ref="A178:AI178"/>
    <mergeCell ref="A179:AI179"/>
    <mergeCell ref="A180:AI180"/>
    <mergeCell ref="A181:AI181"/>
    <mergeCell ref="A182:AI182"/>
    <mergeCell ref="A183:AI183"/>
    <mergeCell ref="A184:AI184"/>
    <mergeCell ref="A185:AI185"/>
    <mergeCell ref="A186:AI186"/>
    <mergeCell ref="A187:AI187"/>
    <mergeCell ref="A188:AI188"/>
    <mergeCell ref="A189:AI189"/>
    <mergeCell ref="A190:AI190"/>
    <mergeCell ref="A191:AI191"/>
    <mergeCell ref="A192:AI192"/>
    <mergeCell ref="A193:AI193"/>
    <mergeCell ref="O109:Q109"/>
    <mergeCell ref="Y164:AH164"/>
    <mergeCell ref="D162:L164"/>
    <mergeCell ref="Y65:AF65"/>
    <mergeCell ref="Y66:AF66"/>
    <mergeCell ref="AI54:AJ54"/>
    <mergeCell ref="A41:R41"/>
    <mergeCell ref="A49:O49"/>
    <mergeCell ref="Q49:AD49"/>
    <mergeCell ref="AF43:AG43"/>
    <mergeCell ref="Q51:AD52"/>
    <mergeCell ref="Y69:AF69"/>
    <mergeCell ref="AG65:AH65"/>
    <mergeCell ref="AG66:AH66"/>
    <mergeCell ref="V66:X66"/>
    <mergeCell ref="A66:C66"/>
    <mergeCell ref="Z56:AJ57"/>
    <mergeCell ref="Z58:AJ59"/>
    <mergeCell ref="A67:C67"/>
    <mergeCell ref="D67:L67"/>
    <mergeCell ref="M67:U67"/>
    <mergeCell ref="V67:X67"/>
    <mergeCell ref="Y67:AF67"/>
    <mergeCell ref="D68:L68"/>
    <mergeCell ref="M68:U68"/>
    <mergeCell ref="Y68:AF68"/>
    <mergeCell ref="D69:L69"/>
    <mergeCell ref="V68:X68"/>
    <mergeCell ref="A68:C68"/>
    <mergeCell ref="D65:L65"/>
    <mergeCell ref="M65:U65"/>
    <mergeCell ref="D66:L66"/>
    <mergeCell ref="M66:U66"/>
    <mergeCell ref="V65:X65"/>
    <mergeCell ref="A107:C107"/>
    <mergeCell ref="O105:Q105"/>
    <mergeCell ref="U105:X105"/>
    <mergeCell ref="D105:J105"/>
    <mergeCell ref="D107:J107"/>
    <mergeCell ref="K107:N107"/>
    <mergeCell ref="O106:Q106"/>
    <mergeCell ref="R106:T106"/>
    <mergeCell ref="D88:J88"/>
    <mergeCell ref="D89:J89"/>
    <mergeCell ref="D81:I81"/>
    <mergeCell ref="U106:X106"/>
    <mergeCell ref="U102:X102"/>
    <mergeCell ref="R102:T102"/>
    <mergeCell ref="V74:X74"/>
    <mergeCell ref="A97:C97"/>
    <mergeCell ref="K97:N97"/>
    <mergeCell ref="A22:R22"/>
    <mergeCell ref="T34:V34"/>
    <mergeCell ref="AI43:AJ43"/>
    <mergeCell ref="AF49:AJ49"/>
    <mergeCell ref="A26:R26"/>
    <mergeCell ref="A43:R43"/>
    <mergeCell ref="T33:V33"/>
    <mergeCell ref="T41:AB41"/>
    <mergeCell ref="T43:U43"/>
    <mergeCell ref="W43:X43"/>
    <mergeCell ref="Z43:AD43"/>
    <mergeCell ref="T28:AD28"/>
    <mergeCell ref="AF28:AJ28"/>
    <mergeCell ref="T26:X26"/>
    <mergeCell ref="Z26:AD26"/>
    <mergeCell ref="AF26:AJ26"/>
    <mergeCell ref="B36:P37"/>
    <mergeCell ref="A28:R28"/>
  </mergeCells>
  <conditionalFormatting sqref="A117:AI118 A162:Y164 AI162:AI164">
    <cfRule type="expression" dxfId="35" priority="65">
      <formula>NOT($AK$32)</formula>
    </cfRule>
  </conditionalFormatting>
  <conditionalFormatting sqref="A55:R55 O54:R54">
    <cfRule type="expression" dxfId="34" priority="64">
      <formula>NOT($AK$50)</formula>
    </cfRule>
  </conditionalFormatting>
  <conditionalFormatting sqref="K98:N108">
    <cfRule type="expression" dxfId="33" priority="5">
      <formula>INDIRECT("AM"&amp;ROW())=FALSE</formula>
    </cfRule>
  </conditionalFormatting>
  <conditionalFormatting sqref="O98:Q108">
    <cfRule type="expression" dxfId="32" priority="4">
      <formula>INDIRECT("AN"&amp;ROW())=FALSE</formula>
    </cfRule>
  </conditionalFormatting>
  <conditionalFormatting sqref="R98:T108">
    <cfRule type="expression" dxfId="31" priority="3">
      <formula>INDIRECT("AO"&amp;ROW())=FALSE</formula>
    </cfRule>
  </conditionalFormatting>
  <conditionalFormatting sqref="U98:X108">
    <cfRule type="expression" dxfId="30" priority="2">
      <formula>INDIRECT("AP"&amp;ROW())=FALSE</formula>
    </cfRule>
  </conditionalFormatting>
  <conditionalFormatting sqref="Y98:Z108">
    <cfRule type="expression" dxfId="29" priority="1">
      <formula>INDIRECT("AQ"&amp;ROW())=FALSE</formula>
    </cfRule>
  </conditionalFormatting>
  <dataValidations disablePrompts="1" count="10">
    <dataValidation type="list" allowBlank="1" showInputMessage="1" showErrorMessage="1" sqref="A98:C108" xr:uid="{00000000-0002-0000-0100-000000000000}">
      <formula1>"FS-101, FS-102, FS-103, FS-104, FS-105, FS-106, FS-107, FS-108, FS-109, FS-110, FS-111, FS-201, FS-202, FS-301, FS-302, FS-303"</formula1>
    </dataValidation>
    <dataValidation type="list" allowBlank="1" showInputMessage="1" showErrorMessage="1" sqref="A82:C92" xr:uid="{00000000-0002-0000-0100-000001000000}">
      <formula1>"REF-101, REF-102, REF-103, REF-104, REF-105, REF-106, REF-107, REF-108, REF-109, REF-110, REF-111, REF-112, REF-113, REF-114, REF-115, REF-116"</formula1>
    </dataValidation>
    <dataValidation type="list" allowBlank="1" showInputMessage="1" showErrorMessage="1" sqref="A76:C76 A74:C74 A66:C66" xr:uid="{00000000-0002-0000-0100-000002000000}">
      <formula1>" HC-401, HC-402"</formula1>
    </dataValidation>
    <dataValidation type="textLength" operator="equal" allowBlank="1" showInputMessage="1" showErrorMessage="1" sqref="AI18:AK18 AI43" xr:uid="{00000000-0002-0000-0100-000003000000}">
      <formula1>5</formula1>
    </dataValidation>
    <dataValidation type="whole" operator="lessThanOrEqual" allowBlank="1" showInputMessage="1" showErrorMessage="1" sqref="W18:X18 W43" xr:uid="{00000000-0002-0000-0100-000004000000}">
      <formula1>8</formula1>
    </dataValidation>
    <dataValidation type="textLength" operator="equal" allowBlank="1" showInputMessage="1" showErrorMessage="1" sqref="AF18:AG18 AF43:AG43" xr:uid="{00000000-0002-0000-0100-000005000000}">
      <formula1>2</formula1>
    </dataValidation>
    <dataValidation type="list" allowBlank="1" showInputMessage="1" showErrorMessage="1" sqref="A75:C75 A67:C73" xr:uid="{00000000-0002-0000-0100-000006000000}">
      <formula1>"HC-401, HC-402"</formula1>
    </dataValidation>
    <dataValidation type="list" allowBlank="1" showInputMessage="1" showErrorMessage="1" sqref="A28:R28" xr:uid="{00000000-0002-0000-0100-000007000000}">
      <formula1>ThirdPartyCat</formula1>
    </dataValidation>
    <dataValidation type="list" allowBlank="1" showInputMessage="1" showErrorMessage="1" sqref="T16" xr:uid="{00000000-0002-0000-0100-000008000000}">
      <formula1>InstallSiteSqFt</formula1>
    </dataValidation>
    <dataValidation type="decimal" operator="greaterThan" allowBlank="1" showInputMessage="1" showErrorMessage="1" sqref="V66:X76" xr:uid="{00000000-0002-0000-0100-000009000000}">
      <formula1>0</formula1>
    </dataValidation>
  </dataValidations>
  <hyperlinks>
    <hyperlink ref="W141" xr:uid="{00000000-0004-0000-0100-000000000000}"/>
    <hyperlink ref="R140" display="ENERGY STAR Certified Commercial Food Service Equipment" xr:uid="{00000000-0004-0000-0100-000001000000}"/>
    <hyperlink ref="R140:AI140" r:id="rId1" display="ENERGY STAR Certified Commercial Food Service Equipment" xr:uid="{00000000-0004-0000-0100-000002000000}"/>
    <hyperlink ref="G11" r:id="rId2" display="(most recent version)" xr:uid="{00000000-0004-0000-0100-000003000000}"/>
  </hyperlinks>
  <pageMargins left="0.25" right="0.25" top="0.75" bottom="0.75" header="0.3" footer="0.3"/>
  <pageSetup scale="85" orientation="portrait" r:id="rId3"/>
  <headerFooter>
    <oddHeader>&amp;C&amp;"Arial,Bold"Pre-Approval Application - Business Energy Rebates - HVAC, Refrigeration, Food Service
&amp;"Arial,Regular"Released on October 1st, 2019</oddHeader>
    <oddFooter>&amp;L&amp;"Arial,Regular"855-MY-DCSEU (855-693-2738)&amp;C&amp;"Arial,Regular"&amp;P of &amp;N&amp;R&amp;"Arial,Regular"www.DCSEU.com</oddFooter>
  </headerFooter>
  <rowBreaks count="3" manualBreakCount="3">
    <brk id="55" max="16383" man="1"/>
    <brk id="110" max="35" man="1"/>
    <brk id="164" max="35" man="1"/>
  </rowBreaks>
  <ignoredErrors>
    <ignoredError sqref="T6:T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2052" r:id="rId6" name="Check Box 4">
              <controlPr defaultSize="0" autoFill="0" autoLine="0" autoPict="0" altText="">
                <anchor moveWithCells="1">
                  <from>
                    <xdr:col>0</xdr:col>
                    <xdr:colOff>0</xdr:colOff>
                    <xdr:row>6</xdr:row>
                    <xdr:rowOff>0</xdr:rowOff>
                  </from>
                  <to>
                    <xdr:col>1</xdr:col>
                    <xdr:colOff>38100</xdr:colOff>
                    <xdr:row>7</xdr:row>
                    <xdr:rowOff>0</xdr:rowOff>
                  </to>
                </anchor>
              </controlPr>
            </control>
          </mc:Choice>
        </mc:AlternateContent>
        <mc:AlternateContent xmlns:mc="http://schemas.openxmlformats.org/markup-compatibility/2006">
          <mc:Choice Requires="x14">
            <control shapeId="2054" r:id="rId7" name="Check Box 6">
              <controlPr defaultSize="0" autoFill="0" autoLine="0" autoPict="0" altText="">
                <anchor moveWithCells="1">
                  <from>
                    <xdr:col>0</xdr:col>
                    <xdr:colOff>0</xdr:colOff>
                    <xdr:row>8</xdr:row>
                    <xdr:rowOff>0</xdr:rowOff>
                  </from>
                  <to>
                    <xdr:col>1</xdr:col>
                    <xdr:colOff>38100</xdr:colOff>
                    <xdr:row>9</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ltText="">
                <anchor moveWithCells="1">
                  <from>
                    <xdr:col>0</xdr:col>
                    <xdr:colOff>0</xdr:colOff>
                    <xdr:row>31</xdr:row>
                    <xdr:rowOff>0</xdr:rowOff>
                  </from>
                  <to>
                    <xdr:col>1</xdr:col>
                    <xdr:colOff>38100</xdr:colOff>
                    <xdr:row>32</xdr:row>
                    <xdr:rowOff>0</xdr:rowOff>
                  </to>
                </anchor>
              </controlPr>
            </control>
          </mc:Choice>
        </mc:AlternateContent>
        <mc:AlternateContent xmlns:mc="http://schemas.openxmlformats.org/markup-compatibility/2006">
          <mc:Choice Requires="x14">
            <control shapeId="2061" r:id="rId9" name="Check Box 13">
              <controlPr defaultSize="0" autoFill="0" autoLine="0" autoPict="0" altText="">
                <anchor moveWithCells="1">
                  <from>
                    <xdr:col>0</xdr:col>
                    <xdr:colOff>0</xdr:colOff>
                    <xdr:row>32</xdr:row>
                    <xdr:rowOff>0</xdr:rowOff>
                  </from>
                  <to>
                    <xdr:col>1</xdr:col>
                    <xdr:colOff>38100</xdr:colOff>
                    <xdr:row>33</xdr:row>
                    <xdr:rowOff>0</xdr:rowOff>
                  </to>
                </anchor>
              </controlPr>
            </control>
          </mc:Choice>
        </mc:AlternateContent>
        <mc:AlternateContent xmlns:mc="http://schemas.openxmlformats.org/markup-compatibility/2006">
          <mc:Choice Requires="x14">
            <control shapeId="2498" r:id="rId10" name="Check Box 450">
              <controlPr defaultSize="0" autoFill="0" autoLine="0" autoPict="0" altText="">
                <anchor moveWithCells="1">
                  <from>
                    <xdr:col>35</xdr:col>
                    <xdr:colOff>0</xdr:colOff>
                    <xdr:row>65</xdr:row>
                    <xdr:rowOff>0</xdr:rowOff>
                  </from>
                  <to>
                    <xdr:col>35</xdr:col>
                    <xdr:colOff>180975</xdr:colOff>
                    <xdr:row>66</xdr:row>
                    <xdr:rowOff>9525</xdr:rowOff>
                  </to>
                </anchor>
              </controlPr>
            </control>
          </mc:Choice>
        </mc:AlternateContent>
        <mc:AlternateContent xmlns:mc="http://schemas.openxmlformats.org/markup-compatibility/2006">
          <mc:Choice Requires="x14">
            <control shapeId="2499" r:id="rId11" name="Check Box 451">
              <controlPr defaultSize="0" autoFill="0" autoLine="0" autoPict="0" altText="">
                <anchor moveWithCells="1">
                  <from>
                    <xdr:col>35</xdr:col>
                    <xdr:colOff>0</xdr:colOff>
                    <xdr:row>65</xdr:row>
                    <xdr:rowOff>142875</xdr:rowOff>
                  </from>
                  <to>
                    <xdr:col>35</xdr:col>
                    <xdr:colOff>180975</xdr:colOff>
                    <xdr:row>67</xdr:row>
                    <xdr:rowOff>0</xdr:rowOff>
                  </to>
                </anchor>
              </controlPr>
            </control>
          </mc:Choice>
        </mc:AlternateContent>
        <mc:AlternateContent xmlns:mc="http://schemas.openxmlformats.org/markup-compatibility/2006">
          <mc:Choice Requires="x14">
            <control shapeId="2500" r:id="rId12" name="Check Box 452">
              <controlPr defaultSize="0" autoFill="0" autoLine="0" autoPict="0" altText="">
                <anchor moveWithCells="1">
                  <from>
                    <xdr:col>35</xdr:col>
                    <xdr:colOff>0</xdr:colOff>
                    <xdr:row>69</xdr:row>
                    <xdr:rowOff>142875</xdr:rowOff>
                  </from>
                  <to>
                    <xdr:col>35</xdr:col>
                    <xdr:colOff>180975</xdr:colOff>
                    <xdr:row>71</xdr:row>
                    <xdr:rowOff>0</xdr:rowOff>
                  </to>
                </anchor>
              </controlPr>
            </control>
          </mc:Choice>
        </mc:AlternateContent>
        <mc:AlternateContent xmlns:mc="http://schemas.openxmlformats.org/markup-compatibility/2006">
          <mc:Choice Requires="x14">
            <control shapeId="2501" r:id="rId13" name="Check Box 453">
              <controlPr defaultSize="0" autoFill="0" autoLine="0" autoPict="0" altText="">
                <anchor moveWithCells="1">
                  <from>
                    <xdr:col>35</xdr:col>
                    <xdr:colOff>0</xdr:colOff>
                    <xdr:row>70</xdr:row>
                    <xdr:rowOff>142875</xdr:rowOff>
                  </from>
                  <to>
                    <xdr:col>35</xdr:col>
                    <xdr:colOff>180975</xdr:colOff>
                    <xdr:row>72</xdr:row>
                    <xdr:rowOff>0</xdr:rowOff>
                  </to>
                </anchor>
              </controlPr>
            </control>
          </mc:Choice>
        </mc:AlternateContent>
        <mc:AlternateContent xmlns:mc="http://schemas.openxmlformats.org/markup-compatibility/2006">
          <mc:Choice Requires="x14">
            <control shapeId="2502" r:id="rId14" name="Check Box 454">
              <controlPr defaultSize="0" autoFill="0" autoLine="0" autoPict="0" altText="">
                <anchor moveWithCells="1">
                  <from>
                    <xdr:col>35</xdr:col>
                    <xdr:colOff>0</xdr:colOff>
                    <xdr:row>71</xdr:row>
                    <xdr:rowOff>142875</xdr:rowOff>
                  </from>
                  <to>
                    <xdr:col>35</xdr:col>
                    <xdr:colOff>180975</xdr:colOff>
                    <xdr:row>73</xdr:row>
                    <xdr:rowOff>0</xdr:rowOff>
                  </to>
                </anchor>
              </controlPr>
            </control>
          </mc:Choice>
        </mc:AlternateContent>
        <mc:AlternateContent xmlns:mc="http://schemas.openxmlformats.org/markup-compatibility/2006">
          <mc:Choice Requires="x14">
            <control shapeId="2503" r:id="rId15" name="Check Box 455">
              <controlPr defaultSize="0" autoFill="0" autoLine="0" autoPict="0" altText="">
                <anchor moveWithCells="1">
                  <from>
                    <xdr:col>35</xdr:col>
                    <xdr:colOff>0</xdr:colOff>
                    <xdr:row>72</xdr:row>
                    <xdr:rowOff>142875</xdr:rowOff>
                  </from>
                  <to>
                    <xdr:col>35</xdr:col>
                    <xdr:colOff>180975</xdr:colOff>
                    <xdr:row>74</xdr:row>
                    <xdr:rowOff>0</xdr:rowOff>
                  </to>
                </anchor>
              </controlPr>
            </control>
          </mc:Choice>
        </mc:AlternateContent>
        <mc:AlternateContent xmlns:mc="http://schemas.openxmlformats.org/markup-compatibility/2006">
          <mc:Choice Requires="x14">
            <control shapeId="2504" r:id="rId16" name="Check Box 456">
              <controlPr defaultSize="0" autoFill="0" autoLine="0" autoPict="0" altText="">
                <anchor moveWithCells="1">
                  <from>
                    <xdr:col>35</xdr:col>
                    <xdr:colOff>0</xdr:colOff>
                    <xdr:row>73</xdr:row>
                    <xdr:rowOff>142875</xdr:rowOff>
                  </from>
                  <to>
                    <xdr:col>35</xdr:col>
                    <xdr:colOff>180975</xdr:colOff>
                    <xdr:row>75</xdr:row>
                    <xdr:rowOff>0</xdr:rowOff>
                  </to>
                </anchor>
              </controlPr>
            </control>
          </mc:Choice>
        </mc:AlternateContent>
        <mc:AlternateContent xmlns:mc="http://schemas.openxmlformats.org/markup-compatibility/2006">
          <mc:Choice Requires="x14">
            <control shapeId="2505" r:id="rId17" name="Check Box 457">
              <controlPr defaultSize="0" autoFill="0" autoLine="0" autoPict="0" altText="">
                <anchor moveWithCells="1">
                  <from>
                    <xdr:col>35</xdr:col>
                    <xdr:colOff>0</xdr:colOff>
                    <xdr:row>74</xdr:row>
                    <xdr:rowOff>142875</xdr:rowOff>
                  </from>
                  <to>
                    <xdr:col>35</xdr:col>
                    <xdr:colOff>180975</xdr:colOff>
                    <xdr:row>76</xdr:row>
                    <xdr:rowOff>0</xdr:rowOff>
                  </to>
                </anchor>
              </controlPr>
            </control>
          </mc:Choice>
        </mc:AlternateContent>
        <mc:AlternateContent xmlns:mc="http://schemas.openxmlformats.org/markup-compatibility/2006">
          <mc:Choice Requires="x14">
            <control shapeId="2540" r:id="rId18" name="Check Box 492">
              <controlPr defaultSize="0" autoFill="0" autoLine="0" autoPict="0" altText="">
                <anchor moveWithCells="1">
                  <from>
                    <xdr:col>35</xdr:col>
                    <xdr:colOff>0</xdr:colOff>
                    <xdr:row>81</xdr:row>
                    <xdr:rowOff>0</xdr:rowOff>
                  </from>
                  <to>
                    <xdr:col>35</xdr:col>
                    <xdr:colOff>180975</xdr:colOff>
                    <xdr:row>82</xdr:row>
                    <xdr:rowOff>9525</xdr:rowOff>
                  </to>
                </anchor>
              </controlPr>
            </control>
          </mc:Choice>
        </mc:AlternateContent>
        <mc:AlternateContent xmlns:mc="http://schemas.openxmlformats.org/markup-compatibility/2006">
          <mc:Choice Requires="x14">
            <control shapeId="2541" r:id="rId19" name="Check Box 493">
              <controlPr defaultSize="0" autoFill="0" autoLine="0" autoPict="0" altText="">
                <anchor moveWithCells="1">
                  <from>
                    <xdr:col>35</xdr:col>
                    <xdr:colOff>0</xdr:colOff>
                    <xdr:row>85</xdr:row>
                    <xdr:rowOff>0</xdr:rowOff>
                  </from>
                  <to>
                    <xdr:col>35</xdr:col>
                    <xdr:colOff>180975</xdr:colOff>
                    <xdr:row>86</xdr:row>
                    <xdr:rowOff>9525</xdr:rowOff>
                  </to>
                </anchor>
              </controlPr>
            </control>
          </mc:Choice>
        </mc:AlternateContent>
        <mc:AlternateContent xmlns:mc="http://schemas.openxmlformats.org/markup-compatibility/2006">
          <mc:Choice Requires="x14">
            <control shapeId="2542" r:id="rId20" name="Check Box 494">
              <controlPr defaultSize="0" autoFill="0" autoLine="0" autoPict="0" altText="">
                <anchor moveWithCells="1">
                  <from>
                    <xdr:col>35</xdr:col>
                    <xdr:colOff>0</xdr:colOff>
                    <xdr:row>86</xdr:row>
                    <xdr:rowOff>0</xdr:rowOff>
                  </from>
                  <to>
                    <xdr:col>35</xdr:col>
                    <xdr:colOff>180975</xdr:colOff>
                    <xdr:row>87</xdr:row>
                    <xdr:rowOff>9525</xdr:rowOff>
                  </to>
                </anchor>
              </controlPr>
            </control>
          </mc:Choice>
        </mc:AlternateContent>
        <mc:AlternateContent xmlns:mc="http://schemas.openxmlformats.org/markup-compatibility/2006">
          <mc:Choice Requires="x14">
            <control shapeId="2543" r:id="rId21" name="Check Box 495">
              <controlPr defaultSize="0" autoFill="0" autoLine="0" autoPict="0" altText="">
                <anchor moveWithCells="1">
                  <from>
                    <xdr:col>35</xdr:col>
                    <xdr:colOff>0</xdr:colOff>
                    <xdr:row>87</xdr:row>
                    <xdr:rowOff>0</xdr:rowOff>
                  </from>
                  <to>
                    <xdr:col>35</xdr:col>
                    <xdr:colOff>180975</xdr:colOff>
                    <xdr:row>88</xdr:row>
                    <xdr:rowOff>9525</xdr:rowOff>
                  </to>
                </anchor>
              </controlPr>
            </control>
          </mc:Choice>
        </mc:AlternateContent>
        <mc:AlternateContent xmlns:mc="http://schemas.openxmlformats.org/markup-compatibility/2006">
          <mc:Choice Requires="x14">
            <control shapeId="2544" r:id="rId22" name="Check Box 496">
              <controlPr defaultSize="0" autoFill="0" autoLine="0" autoPict="0" altText="">
                <anchor moveWithCells="1">
                  <from>
                    <xdr:col>35</xdr:col>
                    <xdr:colOff>0</xdr:colOff>
                    <xdr:row>88</xdr:row>
                    <xdr:rowOff>0</xdr:rowOff>
                  </from>
                  <to>
                    <xdr:col>35</xdr:col>
                    <xdr:colOff>180975</xdr:colOff>
                    <xdr:row>89</xdr:row>
                    <xdr:rowOff>9525</xdr:rowOff>
                  </to>
                </anchor>
              </controlPr>
            </control>
          </mc:Choice>
        </mc:AlternateContent>
        <mc:AlternateContent xmlns:mc="http://schemas.openxmlformats.org/markup-compatibility/2006">
          <mc:Choice Requires="x14">
            <control shapeId="2545" r:id="rId23" name="Check Box 497">
              <controlPr defaultSize="0" autoFill="0" autoLine="0" autoPict="0" altText="">
                <anchor moveWithCells="1">
                  <from>
                    <xdr:col>35</xdr:col>
                    <xdr:colOff>0</xdr:colOff>
                    <xdr:row>89</xdr:row>
                    <xdr:rowOff>0</xdr:rowOff>
                  </from>
                  <to>
                    <xdr:col>35</xdr:col>
                    <xdr:colOff>180975</xdr:colOff>
                    <xdr:row>90</xdr:row>
                    <xdr:rowOff>9525</xdr:rowOff>
                  </to>
                </anchor>
              </controlPr>
            </control>
          </mc:Choice>
        </mc:AlternateContent>
        <mc:AlternateContent xmlns:mc="http://schemas.openxmlformats.org/markup-compatibility/2006">
          <mc:Choice Requires="x14">
            <control shapeId="2546" r:id="rId24" name="Check Box 498">
              <controlPr defaultSize="0" autoFill="0" autoLine="0" autoPict="0" altText="">
                <anchor moveWithCells="1">
                  <from>
                    <xdr:col>35</xdr:col>
                    <xdr:colOff>0</xdr:colOff>
                    <xdr:row>97</xdr:row>
                    <xdr:rowOff>0</xdr:rowOff>
                  </from>
                  <to>
                    <xdr:col>35</xdr:col>
                    <xdr:colOff>180975</xdr:colOff>
                    <xdr:row>98</xdr:row>
                    <xdr:rowOff>9525</xdr:rowOff>
                  </to>
                </anchor>
              </controlPr>
            </control>
          </mc:Choice>
        </mc:AlternateContent>
        <mc:AlternateContent xmlns:mc="http://schemas.openxmlformats.org/markup-compatibility/2006">
          <mc:Choice Requires="x14">
            <control shapeId="2547" r:id="rId25" name="Check Box 499">
              <controlPr defaultSize="0" autoFill="0" autoLine="0" autoPict="0" altText="">
                <anchor moveWithCells="1">
                  <from>
                    <xdr:col>35</xdr:col>
                    <xdr:colOff>0</xdr:colOff>
                    <xdr:row>101</xdr:row>
                    <xdr:rowOff>0</xdr:rowOff>
                  </from>
                  <to>
                    <xdr:col>35</xdr:col>
                    <xdr:colOff>180975</xdr:colOff>
                    <xdr:row>102</xdr:row>
                    <xdr:rowOff>9525</xdr:rowOff>
                  </to>
                </anchor>
              </controlPr>
            </control>
          </mc:Choice>
        </mc:AlternateContent>
        <mc:AlternateContent xmlns:mc="http://schemas.openxmlformats.org/markup-compatibility/2006">
          <mc:Choice Requires="x14">
            <control shapeId="2548" r:id="rId26" name="Check Box 500">
              <controlPr defaultSize="0" autoFill="0" autoLine="0" autoPict="0" altText="">
                <anchor moveWithCells="1">
                  <from>
                    <xdr:col>35</xdr:col>
                    <xdr:colOff>0</xdr:colOff>
                    <xdr:row>102</xdr:row>
                    <xdr:rowOff>0</xdr:rowOff>
                  </from>
                  <to>
                    <xdr:col>35</xdr:col>
                    <xdr:colOff>180975</xdr:colOff>
                    <xdr:row>103</xdr:row>
                    <xdr:rowOff>9525</xdr:rowOff>
                  </to>
                </anchor>
              </controlPr>
            </control>
          </mc:Choice>
        </mc:AlternateContent>
        <mc:AlternateContent xmlns:mc="http://schemas.openxmlformats.org/markup-compatibility/2006">
          <mc:Choice Requires="x14">
            <control shapeId="2549" r:id="rId27" name="Check Box 501">
              <controlPr defaultSize="0" autoFill="0" autoLine="0" autoPict="0" altText="">
                <anchor moveWithCells="1">
                  <from>
                    <xdr:col>35</xdr:col>
                    <xdr:colOff>0</xdr:colOff>
                    <xdr:row>103</xdr:row>
                    <xdr:rowOff>0</xdr:rowOff>
                  </from>
                  <to>
                    <xdr:col>35</xdr:col>
                    <xdr:colOff>180975</xdr:colOff>
                    <xdr:row>104</xdr:row>
                    <xdr:rowOff>9525</xdr:rowOff>
                  </to>
                </anchor>
              </controlPr>
            </control>
          </mc:Choice>
        </mc:AlternateContent>
        <mc:AlternateContent xmlns:mc="http://schemas.openxmlformats.org/markup-compatibility/2006">
          <mc:Choice Requires="x14">
            <control shapeId="2550" r:id="rId28" name="Check Box 502">
              <controlPr defaultSize="0" autoFill="0" autoLine="0" autoPict="0" altText="">
                <anchor moveWithCells="1">
                  <from>
                    <xdr:col>35</xdr:col>
                    <xdr:colOff>0</xdr:colOff>
                    <xdr:row>104</xdr:row>
                    <xdr:rowOff>0</xdr:rowOff>
                  </from>
                  <to>
                    <xdr:col>35</xdr:col>
                    <xdr:colOff>180975</xdr:colOff>
                    <xdr:row>105</xdr:row>
                    <xdr:rowOff>9525</xdr:rowOff>
                  </to>
                </anchor>
              </controlPr>
            </control>
          </mc:Choice>
        </mc:AlternateContent>
        <mc:AlternateContent xmlns:mc="http://schemas.openxmlformats.org/markup-compatibility/2006">
          <mc:Choice Requires="x14">
            <control shapeId="2551" r:id="rId29" name="Check Box 503">
              <controlPr defaultSize="0" autoFill="0" autoLine="0" autoPict="0" altText="">
                <anchor moveWithCells="1">
                  <from>
                    <xdr:col>35</xdr:col>
                    <xdr:colOff>0</xdr:colOff>
                    <xdr:row>105</xdr:row>
                    <xdr:rowOff>0</xdr:rowOff>
                  </from>
                  <to>
                    <xdr:col>35</xdr:col>
                    <xdr:colOff>180975</xdr:colOff>
                    <xdr:row>106</xdr:row>
                    <xdr:rowOff>9525</xdr:rowOff>
                  </to>
                </anchor>
              </controlPr>
            </control>
          </mc:Choice>
        </mc:AlternateContent>
        <mc:AlternateContent xmlns:mc="http://schemas.openxmlformats.org/markup-compatibility/2006">
          <mc:Choice Requires="x14">
            <control shapeId="2560" r:id="rId30" name="Check Box 512">
              <controlPr defaultSize="0" autoFill="0" autoLine="0" autoPict="0" altText="">
                <anchor moveWithCells="1">
                  <from>
                    <xdr:col>35</xdr:col>
                    <xdr:colOff>0</xdr:colOff>
                    <xdr:row>90</xdr:row>
                    <xdr:rowOff>0</xdr:rowOff>
                  </from>
                  <to>
                    <xdr:col>35</xdr:col>
                    <xdr:colOff>180975</xdr:colOff>
                    <xdr:row>91</xdr:row>
                    <xdr:rowOff>9525</xdr:rowOff>
                  </to>
                </anchor>
              </controlPr>
            </control>
          </mc:Choice>
        </mc:AlternateContent>
        <mc:AlternateContent xmlns:mc="http://schemas.openxmlformats.org/markup-compatibility/2006">
          <mc:Choice Requires="x14">
            <control shapeId="2562" r:id="rId31" name="Check Box 514">
              <controlPr defaultSize="0" autoFill="0" autoLine="0" autoPict="0" altText="">
                <anchor moveWithCells="1">
                  <from>
                    <xdr:col>35</xdr:col>
                    <xdr:colOff>0</xdr:colOff>
                    <xdr:row>91</xdr:row>
                    <xdr:rowOff>0</xdr:rowOff>
                  </from>
                  <to>
                    <xdr:col>35</xdr:col>
                    <xdr:colOff>180975</xdr:colOff>
                    <xdr:row>92</xdr:row>
                    <xdr:rowOff>9525</xdr:rowOff>
                  </to>
                </anchor>
              </controlPr>
            </control>
          </mc:Choice>
        </mc:AlternateContent>
        <mc:AlternateContent xmlns:mc="http://schemas.openxmlformats.org/markup-compatibility/2006">
          <mc:Choice Requires="x14">
            <control shapeId="2563" r:id="rId32" name="Check Box 515">
              <controlPr defaultSize="0" autoFill="0" autoLine="0" autoPict="0" altText="">
                <anchor moveWithCells="1">
                  <from>
                    <xdr:col>35</xdr:col>
                    <xdr:colOff>0</xdr:colOff>
                    <xdr:row>106</xdr:row>
                    <xdr:rowOff>0</xdr:rowOff>
                  </from>
                  <to>
                    <xdr:col>35</xdr:col>
                    <xdr:colOff>180975</xdr:colOff>
                    <xdr:row>107</xdr:row>
                    <xdr:rowOff>19050</xdr:rowOff>
                  </to>
                </anchor>
              </controlPr>
            </control>
          </mc:Choice>
        </mc:AlternateContent>
        <mc:AlternateContent xmlns:mc="http://schemas.openxmlformats.org/markup-compatibility/2006">
          <mc:Choice Requires="x14">
            <control shapeId="2564" r:id="rId33" name="Check Box 516">
              <controlPr defaultSize="0" autoFill="0" autoLine="0" autoPict="0" altText="">
                <anchor moveWithCells="1">
                  <from>
                    <xdr:col>35</xdr:col>
                    <xdr:colOff>0</xdr:colOff>
                    <xdr:row>107</xdr:row>
                    <xdr:rowOff>0</xdr:rowOff>
                  </from>
                  <to>
                    <xdr:col>35</xdr:col>
                    <xdr:colOff>180975</xdr:colOff>
                    <xdr:row>108</xdr:row>
                    <xdr:rowOff>9525</xdr:rowOff>
                  </to>
                </anchor>
              </controlPr>
            </control>
          </mc:Choice>
        </mc:AlternateContent>
        <mc:AlternateContent xmlns:mc="http://schemas.openxmlformats.org/markup-compatibility/2006">
          <mc:Choice Requires="x14">
            <control shapeId="2569" r:id="rId34" name="Check Box 521">
              <controlPr defaultSize="0" autoFill="0" autoLine="0" autoPict="0" altText="">
                <anchor moveWithCells="1">
                  <from>
                    <xdr:col>0</xdr:col>
                    <xdr:colOff>0</xdr:colOff>
                    <xdr:row>9</xdr:row>
                    <xdr:rowOff>0</xdr:rowOff>
                  </from>
                  <to>
                    <xdr:col>1</xdr:col>
                    <xdr:colOff>38100</xdr:colOff>
                    <xdr:row>10</xdr:row>
                    <xdr:rowOff>0</xdr:rowOff>
                  </to>
                </anchor>
              </controlPr>
            </control>
          </mc:Choice>
        </mc:AlternateContent>
        <mc:AlternateContent xmlns:mc="http://schemas.openxmlformats.org/markup-compatibility/2006">
          <mc:Choice Requires="x14">
            <control shapeId="2570" r:id="rId35" name="Check Box 522">
              <controlPr defaultSize="0" autoFill="0" autoLine="0" autoPict="0" altText="">
                <anchor moveWithCells="1">
                  <from>
                    <xdr:col>0</xdr:col>
                    <xdr:colOff>0</xdr:colOff>
                    <xdr:row>10</xdr:row>
                    <xdr:rowOff>0</xdr:rowOff>
                  </from>
                  <to>
                    <xdr:col>1</xdr:col>
                    <xdr:colOff>38100</xdr:colOff>
                    <xdr:row>11</xdr:row>
                    <xdr:rowOff>0</xdr:rowOff>
                  </to>
                </anchor>
              </controlPr>
            </control>
          </mc:Choice>
        </mc:AlternateContent>
        <mc:AlternateContent xmlns:mc="http://schemas.openxmlformats.org/markup-compatibility/2006">
          <mc:Choice Requires="x14">
            <control shapeId="2575" r:id="rId36" name="Check Box 527">
              <controlPr defaultSize="0" autoFill="0" autoLine="0" autoPict="0" altText="">
                <anchor moveWithCells="1">
                  <from>
                    <xdr:col>0</xdr:col>
                    <xdr:colOff>0</xdr:colOff>
                    <xdr:row>34</xdr:row>
                    <xdr:rowOff>0</xdr:rowOff>
                  </from>
                  <to>
                    <xdr:col>1</xdr:col>
                    <xdr:colOff>38100</xdr:colOff>
                    <xdr:row>35</xdr:row>
                    <xdr:rowOff>0</xdr:rowOff>
                  </to>
                </anchor>
              </controlPr>
            </control>
          </mc:Choice>
        </mc:AlternateContent>
        <mc:AlternateContent xmlns:mc="http://schemas.openxmlformats.org/markup-compatibility/2006">
          <mc:Choice Requires="x14">
            <control shapeId="2576" r:id="rId37" name="Check Box 528">
              <controlPr defaultSize="0" autoFill="0" autoLine="0" autoPict="0" altText="">
                <anchor moveWithCells="1">
                  <from>
                    <xdr:col>0</xdr:col>
                    <xdr:colOff>0</xdr:colOff>
                    <xdr:row>35</xdr:row>
                    <xdr:rowOff>0</xdr:rowOff>
                  </from>
                  <to>
                    <xdr:col>1</xdr:col>
                    <xdr:colOff>38100</xdr:colOff>
                    <xdr:row>36</xdr:row>
                    <xdr:rowOff>0</xdr:rowOff>
                  </to>
                </anchor>
              </controlPr>
            </control>
          </mc:Choice>
        </mc:AlternateContent>
        <mc:AlternateContent xmlns:mc="http://schemas.openxmlformats.org/markup-compatibility/2006">
          <mc:Choice Requires="x14">
            <control shapeId="2605" r:id="rId38" name="Check Box 557">
              <controlPr defaultSize="0" autoFill="0" autoLine="0" autoPict="0" altText="">
                <anchor moveWithCells="1">
                  <from>
                    <xdr:col>35</xdr:col>
                    <xdr:colOff>0</xdr:colOff>
                    <xdr:row>98</xdr:row>
                    <xdr:rowOff>0</xdr:rowOff>
                  </from>
                  <to>
                    <xdr:col>35</xdr:col>
                    <xdr:colOff>180975</xdr:colOff>
                    <xdr:row>99</xdr:row>
                    <xdr:rowOff>9525</xdr:rowOff>
                  </to>
                </anchor>
              </controlPr>
            </control>
          </mc:Choice>
        </mc:AlternateContent>
        <mc:AlternateContent xmlns:mc="http://schemas.openxmlformats.org/markup-compatibility/2006">
          <mc:Choice Requires="x14">
            <control shapeId="2606" r:id="rId39" name="Check Box 558">
              <controlPr defaultSize="0" autoFill="0" autoLine="0" autoPict="0" altText="">
                <anchor moveWithCells="1">
                  <from>
                    <xdr:col>35</xdr:col>
                    <xdr:colOff>0</xdr:colOff>
                    <xdr:row>99</xdr:row>
                    <xdr:rowOff>0</xdr:rowOff>
                  </from>
                  <to>
                    <xdr:col>35</xdr:col>
                    <xdr:colOff>180975</xdr:colOff>
                    <xdr:row>100</xdr:row>
                    <xdr:rowOff>9525</xdr:rowOff>
                  </to>
                </anchor>
              </controlPr>
            </control>
          </mc:Choice>
        </mc:AlternateContent>
        <mc:AlternateContent xmlns:mc="http://schemas.openxmlformats.org/markup-compatibility/2006">
          <mc:Choice Requires="x14">
            <control shapeId="2607" r:id="rId40" name="Check Box 559">
              <controlPr defaultSize="0" autoFill="0" autoLine="0" autoPict="0" altText="">
                <anchor moveWithCells="1">
                  <from>
                    <xdr:col>35</xdr:col>
                    <xdr:colOff>0</xdr:colOff>
                    <xdr:row>100</xdr:row>
                    <xdr:rowOff>0</xdr:rowOff>
                  </from>
                  <to>
                    <xdr:col>35</xdr:col>
                    <xdr:colOff>180975</xdr:colOff>
                    <xdr:row>101</xdr:row>
                    <xdr:rowOff>9525</xdr:rowOff>
                  </to>
                </anchor>
              </controlPr>
            </control>
          </mc:Choice>
        </mc:AlternateContent>
        <mc:AlternateContent xmlns:mc="http://schemas.openxmlformats.org/markup-compatibility/2006">
          <mc:Choice Requires="x14">
            <control shapeId="2609" r:id="rId41" name="Check Box 561">
              <controlPr defaultSize="0" autoFill="0" autoLine="0" autoPict="0" altText="">
                <anchor moveWithCells="1">
                  <from>
                    <xdr:col>35</xdr:col>
                    <xdr:colOff>0</xdr:colOff>
                    <xdr:row>82</xdr:row>
                    <xdr:rowOff>0</xdr:rowOff>
                  </from>
                  <to>
                    <xdr:col>35</xdr:col>
                    <xdr:colOff>180975</xdr:colOff>
                    <xdr:row>83</xdr:row>
                    <xdr:rowOff>9525</xdr:rowOff>
                  </to>
                </anchor>
              </controlPr>
            </control>
          </mc:Choice>
        </mc:AlternateContent>
        <mc:AlternateContent xmlns:mc="http://schemas.openxmlformats.org/markup-compatibility/2006">
          <mc:Choice Requires="x14">
            <control shapeId="2610" r:id="rId42" name="Check Box 562">
              <controlPr defaultSize="0" autoFill="0" autoLine="0" autoPict="0" altText="">
                <anchor moveWithCells="1">
                  <from>
                    <xdr:col>35</xdr:col>
                    <xdr:colOff>0</xdr:colOff>
                    <xdr:row>83</xdr:row>
                    <xdr:rowOff>0</xdr:rowOff>
                  </from>
                  <to>
                    <xdr:col>35</xdr:col>
                    <xdr:colOff>180975</xdr:colOff>
                    <xdr:row>84</xdr:row>
                    <xdr:rowOff>9525</xdr:rowOff>
                  </to>
                </anchor>
              </controlPr>
            </control>
          </mc:Choice>
        </mc:AlternateContent>
        <mc:AlternateContent xmlns:mc="http://schemas.openxmlformats.org/markup-compatibility/2006">
          <mc:Choice Requires="x14">
            <control shapeId="2611" r:id="rId43" name="Check Box 563">
              <controlPr defaultSize="0" autoFill="0" autoLine="0" autoPict="0" altText="">
                <anchor moveWithCells="1">
                  <from>
                    <xdr:col>35</xdr:col>
                    <xdr:colOff>0</xdr:colOff>
                    <xdr:row>84</xdr:row>
                    <xdr:rowOff>0</xdr:rowOff>
                  </from>
                  <to>
                    <xdr:col>35</xdr:col>
                    <xdr:colOff>180975</xdr:colOff>
                    <xdr:row>85</xdr:row>
                    <xdr:rowOff>9525</xdr:rowOff>
                  </to>
                </anchor>
              </controlPr>
            </control>
          </mc:Choice>
        </mc:AlternateContent>
        <mc:AlternateContent xmlns:mc="http://schemas.openxmlformats.org/markup-compatibility/2006">
          <mc:Choice Requires="x14">
            <control shapeId="2613" r:id="rId44" name="Check Box 565">
              <controlPr defaultSize="0" autoFill="0" autoLine="0" autoPict="0" altText="">
                <anchor moveWithCells="1">
                  <from>
                    <xdr:col>35</xdr:col>
                    <xdr:colOff>0</xdr:colOff>
                    <xdr:row>67</xdr:row>
                    <xdr:rowOff>142875</xdr:rowOff>
                  </from>
                  <to>
                    <xdr:col>35</xdr:col>
                    <xdr:colOff>180975</xdr:colOff>
                    <xdr:row>69</xdr:row>
                    <xdr:rowOff>0</xdr:rowOff>
                  </to>
                </anchor>
              </controlPr>
            </control>
          </mc:Choice>
        </mc:AlternateContent>
        <mc:AlternateContent xmlns:mc="http://schemas.openxmlformats.org/markup-compatibility/2006">
          <mc:Choice Requires="x14">
            <control shapeId="2614" r:id="rId45" name="Check Box 566">
              <controlPr defaultSize="0" autoFill="0" autoLine="0" autoPict="0" altText="">
                <anchor moveWithCells="1">
                  <from>
                    <xdr:col>35</xdr:col>
                    <xdr:colOff>0</xdr:colOff>
                    <xdr:row>67</xdr:row>
                    <xdr:rowOff>0</xdr:rowOff>
                  </from>
                  <to>
                    <xdr:col>35</xdr:col>
                    <xdr:colOff>180975</xdr:colOff>
                    <xdr:row>68</xdr:row>
                    <xdr:rowOff>9525</xdr:rowOff>
                  </to>
                </anchor>
              </controlPr>
            </control>
          </mc:Choice>
        </mc:AlternateContent>
        <mc:AlternateContent xmlns:mc="http://schemas.openxmlformats.org/markup-compatibility/2006">
          <mc:Choice Requires="x14">
            <control shapeId="2615" r:id="rId46" name="Check Box 567">
              <controlPr defaultSize="0" autoFill="0" autoLine="0" autoPict="0" altText="">
                <anchor moveWithCells="1">
                  <from>
                    <xdr:col>35</xdr:col>
                    <xdr:colOff>9525</xdr:colOff>
                    <xdr:row>68</xdr:row>
                    <xdr:rowOff>133350</xdr:rowOff>
                  </from>
                  <to>
                    <xdr:col>35</xdr:col>
                    <xdr:colOff>190500</xdr:colOff>
                    <xdr:row>69</xdr:row>
                    <xdr:rowOff>142875</xdr:rowOff>
                  </to>
                </anchor>
              </controlPr>
            </control>
          </mc:Choice>
        </mc:AlternateContent>
        <mc:AlternateContent xmlns:mc="http://schemas.openxmlformats.org/markup-compatibility/2006">
          <mc:Choice Requires="x14">
            <control shapeId="2620" r:id="rId47" name="Check Box 572">
              <controlPr defaultSize="0" autoFill="0" autoLine="0" autoPict="0" altText="">
                <anchor moveWithCells="1">
                  <from>
                    <xdr:col>34</xdr:col>
                    <xdr:colOff>85725</xdr:colOff>
                    <xdr:row>52</xdr:row>
                    <xdr:rowOff>276225</xdr:rowOff>
                  </from>
                  <to>
                    <xdr:col>34</xdr:col>
                    <xdr:colOff>266700</xdr:colOff>
                    <xdr:row>54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E106"/>
  <sheetViews>
    <sheetView showGridLines="0" showRuler="0" view="pageBreakPreview" topLeftCell="A11" zoomScale="90" zoomScaleNormal="100" zoomScaleSheetLayoutView="90" zoomScalePageLayoutView="80" workbookViewId="0">
      <selection activeCell="D24" sqref="D24"/>
    </sheetView>
  </sheetViews>
  <sheetFormatPr defaultColWidth="2.140625" defaultRowHeight="14.25" customHeight="1" zeroHeight="1" x14ac:dyDescent="0.25"/>
  <cols>
    <col min="1" max="1" width="16.28515625" style="143" customWidth="1"/>
    <col min="2" max="2" width="17.7109375" style="46" customWidth="1"/>
    <col min="3" max="3" width="18.7109375" style="46" customWidth="1"/>
    <col min="4" max="4" width="19" style="46" customWidth="1"/>
    <col min="5" max="5" width="5.5703125" style="46" customWidth="1"/>
    <col min="6" max="6" width="15.85546875" style="46" customWidth="1"/>
    <col min="7" max="7" width="2.140625" style="46" customWidth="1"/>
    <col min="8" max="16384" width="2.140625" style="46"/>
  </cols>
  <sheetData>
    <row r="1" spans="1:14" ht="14.25" customHeight="1" x14ac:dyDescent="0.25">
      <c r="B1" s="441"/>
      <c r="C1" s="441"/>
      <c r="D1" s="441"/>
      <c r="E1" s="441"/>
      <c r="F1" s="441"/>
    </row>
    <row r="2" spans="1:14" ht="14.25" customHeight="1" x14ac:dyDescent="0.25"/>
    <row r="3" spans="1:14" ht="14.25" customHeight="1" x14ac:dyDescent="0.25"/>
    <row r="4" spans="1:14" ht="14.25" customHeight="1" x14ac:dyDescent="0.25"/>
    <row r="5" spans="1:14" ht="14.25" customHeight="1" x14ac:dyDescent="0.25"/>
    <row r="6" spans="1:14" ht="15.75" customHeight="1" x14ac:dyDescent="0.25">
      <c r="E6" s="126"/>
      <c r="F6" s="47"/>
      <c r="G6" s="47"/>
      <c r="H6" s="47"/>
      <c r="I6" s="47"/>
      <c r="J6" s="47"/>
      <c r="K6" s="47"/>
      <c r="L6" s="47"/>
      <c r="M6" s="47"/>
      <c r="N6" s="47"/>
    </row>
    <row r="7" spans="1:14" s="143" customFormat="1" ht="15.75" customHeight="1" x14ac:dyDescent="0.25">
      <c r="E7" s="126"/>
      <c r="F7" s="144"/>
      <c r="G7" s="144"/>
      <c r="H7" s="144"/>
      <c r="I7" s="144"/>
      <c r="J7" s="144"/>
      <c r="K7" s="144"/>
      <c r="L7" s="144"/>
      <c r="M7" s="144"/>
      <c r="N7" s="144"/>
    </row>
    <row r="8" spans="1:14" ht="15.75" customHeight="1" x14ac:dyDescent="0.25">
      <c r="B8" s="545">
        <f ca="1">TODAY()</f>
        <v>43738</v>
      </c>
      <c r="C8" s="545"/>
      <c r="D8" s="545"/>
      <c r="E8" s="127"/>
    </row>
    <row r="9" spans="1:14" ht="15.75" customHeight="1" x14ac:dyDescent="0.25">
      <c r="B9" s="546"/>
      <c r="C9" s="546"/>
      <c r="D9" s="546"/>
      <c r="E9" s="128"/>
      <c r="F9" s="48"/>
      <c r="G9" s="48"/>
      <c r="H9" s="48"/>
      <c r="I9" s="48"/>
      <c r="J9" s="48"/>
      <c r="K9" s="48"/>
      <c r="L9" s="48"/>
      <c r="M9" s="48"/>
      <c r="N9" s="48"/>
    </row>
    <row r="10" spans="1:14" ht="15.75" customHeight="1" x14ac:dyDescent="0.25">
      <c r="B10" s="128"/>
      <c r="C10" s="128"/>
      <c r="D10" s="128"/>
      <c r="E10" s="128"/>
      <c r="F10" s="48"/>
      <c r="G10" s="48"/>
      <c r="H10" s="48"/>
      <c r="I10" s="48"/>
      <c r="J10" s="48"/>
      <c r="K10" s="48"/>
      <c r="L10" s="48"/>
      <c r="M10" s="48"/>
      <c r="N10" s="48"/>
    </row>
    <row r="11" spans="1:14" ht="15.75" customHeight="1" x14ac:dyDescent="0.25">
      <c r="B11" s="546" t="str">
        <f>"Dear "&amp;T('Pre-approval Application'!$A$20)&amp;","</f>
        <v>Dear ,</v>
      </c>
      <c r="C11" s="546"/>
      <c r="D11" s="546"/>
      <c r="E11" s="128"/>
      <c r="F11" s="48"/>
      <c r="G11" s="48"/>
      <c r="H11" s="48"/>
      <c r="I11" s="48"/>
      <c r="J11" s="48"/>
      <c r="K11" s="48"/>
      <c r="L11" s="48"/>
      <c r="M11" s="48"/>
      <c r="N11" s="48"/>
    </row>
    <row r="12" spans="1:14" ht="15.75" customHeight="1" x14ac:dyDescent="0.25">
      <c r="B12" s="127"/>
      <c r="C12" s="127"/>
      <c r="D12" s="127"/>
      <c r="E12" s="127"/>
      <c r="F12" s="48"/>
      <c r="G12" s="48"/>
      <c r="H12" s="48"/>
      <c r="I12" s="48"/>
      <c r="J12" s="48"/>
      <c r="K12" s="48"/>
      <c r="L12" s="48"/>
      <c r="M12" s="48"/>
      <c r="N12" s="48"/>
    </row>
    <row r="13" spans="1:14" s="48" customFormat="1" ht="61.5" customHeight="1" x14ac:dyDescent="0.25">
      <c r="A13" s="145"/>
      <c r="B13" s="544" t="str">
        <f>"Thank you for submitting your Pre-Approval Application us to verify product eligibility and rebate amounts for measures being installed at "&amp;'Pre-approval Application'!A16&amp;" - "&amp;'Pre-approval Application'!A18&amp;". For your convenience, we are pleased to provide the list of products you submitted for review and their corresponding eligibility status in the page below."</f>
        <v>Thank you for submitting your Pre-Approval Application us to verify product eligibility and rebate amounts for measures being installed at  - . For your convenience, we are pleased to provide the list of products you submitted for review and their corresponding eligibility status in the page below.</v>
      </c>
      <c r="C13" s="544"/>
      <c r="D13" s="544"/>
      <c r="E13" s="544"/>
      <c r="F13" s="544"/>
    </row>
    <row r="14" spans="1:14" ht="15.75" customHeight="1" x14ac:dyDescent="0.25">
      <c r="B14" s="129"/>
      <c r="C14" s="129"/>
      <c r="D14" s="129"/>
      <c r="E14" s="129"/>
      <c r="F14" s="48"/>
      <c r="G14" s="48"/>
      <c r="H14" s="48"/>
      <c r="I14" s="48"/>
      <c r="J14" s="48"/>
      <c r="K14" s="48"/>
      <c r="L14" s="48"/>
      <c r="M14" s="48"/>
      <c r="N14" s="48"/>
    </row>
    <row r="15" spans="1:14" ht="15.75" customHeight="1" x14ac:dyDescent="0.25">
      <c r="B15" s="437" t="str">
        <f>"The total amount of rebate reserved is"&amp;" "&amp;TEXT('Pre-approval Application'!$T$34,"$#,###")&amp;"."</f>
        <v>The total amount of rebate reserved is TBD.</v>
      </c>
      <c r="C15" s="437"/>
      <c r="D15" s="437"/>
      <c r="E15" s="437"/>
    </row>
    <row r="16" spans="1:14" s="143" customFormat="1" ht="15.75" customHeight="1" x14ac:dyDescent="0.25">
      <c r="B16" s="491"/>
      <c r="C16" s="491"/>
      <c r="D16" s="491"/>
      <c r="E16" s="491"/>
    </row>
    <row r="17" spans="2:30" s="143" customFormat="1" ht="15.75" customHeight="1" x14ac:dyDescent="0.25">
      <c r="B17" s="493" t="str">
        <f>"This rebate reservation expires 90 days from the date of this letter on: "</f>
        <v xml:space="preserve">This rebate reservation expires 90 days from the date of this letter on: </v>
      </c>
      <c r="C17" s="491"/>
      <c r="D17" s="491"/>
      <c r="E17" s="494"/>
      <c r="F17" s="495" t="str">
        <f>IF('[2]Pre-approval Application'!AI55,('[2]Pre-approval Application'!AI55)+90,"No approval date")</f>
        <v>No approval date</v>
      </c>
    </row>
    <row r="18" spans="2:30" s="143" customFormat="1" ht="16.5" customHeight="1" x14ac:dyDescent="0.25">
      <c r="B18" s="127"/>
      <c r="C18" s="127"/>
      <c r="D18" s="127"/>
      <c r="E18" s="127"/>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row>
    <row r="19" spans="2:30" ht="15.75" customHeight="1" x14ac:dyDescent="0.25">
      <c r="B19" s="547" t="str">
        <f>"Your DCSEU tracking number for this project is: "&amp;'Pre-approval Application'!Z55&amp;"."</f>
        <v>Your DCSEU tracking number for this project is: .</v>
      </c>
      <c r="C19" s="547"/>
      <c r="D19" s="547"/>
      <c r="E19" s="547"/>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row>
    <row r="20" spans="2:30" s="437" customFormat="1" ht="15.75" customHeight="1" x14ac:dyDescent="0.25">
      <c r="B20" s="127"/>
      <c r="C20" s="127"/>
      <c r="D20" s="127"/>
      <c r="E20" s="127"/>
    </row>
    <row r="21" spans="2:30" s="143" customFormat="1" ht="44.25" customHeight="1" x14ac:dyDescent="0.25">
      <c r="B21" s="544" t="s">
        <v>566</v>
      </c>
      <c r="C21" s="544"/>
      <c r="D21" s="544"/>
      <c r="E21" s="544"/>
      <c r="F21" s="544"/>
    </row>
    <row r="22" spans="2:30" ht="15.75" customHeight="1" x14ac:dyDescent="0.25">
      <c r="B22" s="127"/>
      <c r="C22" s="127"/>
      <c r="D22" s="127"/>
      <c r="E22" s="127"/>
    </row>
    <row r="23" spans="2:30" ht="72" customHeight="1" x14ac:dyDescent="0.25">
      <c r="B23" s="544" t="s">
        <v>560</v>
      </c>
      <c r="C23" s="544"/>
      <c r="D23" s="544"/>
      <c r="E23" s="544"/>
      <c r="F23" s="544"/>
    </row>
    <row r="24" spans="2:30" ht="15" customHeight="1" x14ac:dyDescent="0.25">
      <c r="B24" s="127"/>
      <c r="C24" s="127"/>
      <c r="D24" s="127"/>
      <c r="E24" s="127"/>
    </row>
    <row r="25" spans="2:30" ht="15.75" customHeight="1" x14ac:dyDescent="0.25">
      <c r="B25" s="127" t="s">
        <v>316</v>
      </c>
      <c r="C25" s="127"/>
      <c r="D25" s="127"/>
      <c r="E25" s="127"/>
    </row>
    <row r="26" spans="2:30" ht="18" customHeight="1" x14ac:dyDescent="0.25">
      <c r="B26" s="127"/>
      <c r="C26" s="127"/>
      <c r="D26" s="127"/>
      <c r="E26" s="127"/>
    </row>
    <row r="27" spans="2:30" ht="15.75" customHeight="1" x14ac:dyDescent="0.25">
      <c r="B27" s="127" t="s">
        <v>434</v>
      </c>
      <c r="C27" s="127"/>
      <c r="D27" s="127"/>
      <c r="E27" s="127"/>
    </row>
    <row r="28" spans="2:30" ht="15.75" customHeight="1" x14ac:dyDescent="0.25">
      <c r="B28" s="127" t="s">
        <v>435</v>
      </c>
      <c r="C28" s="127"/>
      <c r="D28" s="127"/>
      <c r="E28" s="127"/>
    </row>
    <row r="29" spans="2:30" ht="15.75" customHeight="1" x14ac:dyDescent="0.25">
      <c r="B29" s="127"/>
      <c r="C29" s="127"/>
      <c r="D29" s="127"/>
      <c r="E29" s="127"/>
    </row>
    <row r="30" spans="2:30" ht="15.75" customHeight="1" x14ac:dyDescent="0.25">
      <c r="C30" s="127"/>
      <c r="D30" s="127"/>
      <c r="E30" s="127"/>
    </row>
    <row r="31" spans="2:30" ht="15.75" customHeight="1" x14ac:dyDescent="0.25">
      <c r="C31" s="127"/>
      <c r="D31" s="127"/>
      <c r="E31" s="127"/>
    </row>
    <row r="32" spans="2:30" ht="15.75" customHeight="1" x14ac:dyDescent="0.25"/>
    <row r="33" spans="1:31" ht="15.75" customHeight="1" x14ac:dyDescent="0.25"/>
    <row r="34" spans="1:31" ht="15.75" customHeight="1" x14ac:dyDescent="0.25"/>
    <row r="35" spans="1:31" ht="14.25" customHeight="1" x14ac:dyDescent="0.25"/>
    <row r="36" spans="1:31" ht="14.25" customHeight="1" x14ac:dyDescent="0.25"/>
    <row r="37" spans="1:31" ht="27" customHeight="1" x14ac:dyDescent="0.25">
      <c r="A37" s="138" t="s">
        <v>13</v>
      </c>
      <c r="B37" s="130" t="s">
        <v>544</v>
      </c>
      <c r="C37" s="138" t="s">
        <v>545</v>
      </c>
      <c r="D37" s="138" t="s">
        <v>554</v>
      </c>
      <c r="E37" s="138" t="s">
        <v>555</v>
      </c>
      <c r="F37" s="131" t="s">
        <v>15</v>
      </c>
    </row>
    <row r="38" spans="1:31" ht="14.25" customHeight="1" x14ac:dyDescent="0.25">
      <c r="A38" s="137" t="str">
        <f ca="1">IFERROR(INDIRECT("'Pre-approval Application'!A"&amp;SMALL('Pre-approval Application'!$AL:$AL,ROW()-35)),"")</f>
        <v/>
      </c>
      <c r="B38" s="132" t="str">
        <f ca="1">IFERROR(INDIRECT("'Pre-approval Application'!D"&amp;SMALL('Pre-approval Application'!$AL:$AL,ROW()-35)),"")</f>
        <v/>
      </c>
      <c r="C38"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38" s="132" t="str">
        <f ca="1">IF(LEFT(Table2[[#This Row],[Code]],2)="FS",IFERROR(INDIRECT("'Pre-approval Application'!AA"&amp;SMALL('Pre-approval Application'!$AL:$AL,ROW()-35)),""),IFERROR(INDIRECT("'Pre-approval Application'!Y"&amp;SMALL('Pre-approval Application'!$AL:$AL,ROW()-35)),""))</f>
        <v/>
      </c>
      <c r="E38" s="132" t="str">
        <f ca="1">IFERROR(INDIRECT("'Pre-approval Application'!AG"&amp;SMALL('Pre-approval Application'!$AL:$AL,ROW()-35)),"")</f>
        <v/>
      </c>
      <c r="F38" s="134" t="str">
        <f ca="1">IFERROR(INDIRECT("'Pre-approval Application'!AI"&amp;SMALL('Pre-approval Application'!$AL:$AL,ROW()-35)),"")</f>
        <v/>
      </c>
    </row>
    <row r="39" spans="1:31" ht="15.75" customHeight="1" x14ac:dyDescent="0.25">
      <c r="A39" s="137" t="str">
        <f ca="1">IFERROR(INDIRECT("'Pre-approval Application'!A"&amp;SMALL('Pre-approval Application'!$AL:$AL,ROW()-35)),"")</f>
        <v/>
      </c>
      <c r="B39" s="132" t="str">
        <f ca="1">IFERROR(INDIRECT("'Pre-approval Application'!D"&amp;SMALL('Pre-approval Application'!$AL:$AL,ROW()-35)),"")</f>
        <v/>
      </c>
      <c r="C39"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39" s="132" t="str">
        <f ca="1">IF(LEFT(Table2[[#This Row],[Code]],2)="FS",IFERROR(INDIRECT("'Pre-approval Application'!AA"&amp;SMALL('Pre-approval Application'!$AL:$AL,ROW()-35)),""),IFERROR(INDIRECT("'Pre-approval Application'!Y"&amp;SMALL('Pre-approval Application'!$AL:$AL,ROW()-35)),""))</f>
        <v/>
      </c>
      <c r="E39" s="132" t="str">
        <f ca="1">IFERROR(INDIRECT("'Pre-approval Application'!AG"&amp;SMALL('Pre-approval Application'!$AL:$AL,ROW()-35)),"")</f>
        <v/>
      </c>
      <c r="F39" s="134" t="str">
        <f ca="1">IFERROR(INDIRECT("'Pre-approval Application'!AI"&amp;SMALL('Pre-approval Application'!$AL:$AL,ROW()-35)),"")</f>
        <v/>
      </c>
    </row>
    <row r="40" spans="1:31" ht="15.75" customHeight="1" x14ac:dyDescent="0.25">
      <c r="A40" s="137" t="str">
        <f ca="1">IFERROR(INDIRECT("'Pre-approval Application'!A"&amp;SMALL('Pre-approval Application'!$AL:$AL,ROW()-35)),"")</f>
        <v/>
      </c>
      <c r="B40" s="132" t="str">
        <f ca="1">IFERROR(INDIRECT("'Pre-approval Application'!D"&amp;SMALL('Pre-approval Application'!$AL:$AL,ROW()-35)),"")</f>
        <v/>
      </c>
      <c r="C40"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40" s="132" t="str">
        <f ca="1">IF(LEFT(Table2[[#This Row],[Code]],2)="FS",IFERROR(INDIRECT("'Pre-approval Application'!AA"&amp;SMALL('Pre-approval Application'!$AL:$AL,ROW()-35)),""),IFERROR(INDIRECT("'Pre-approval Application'!Y"&amp;SMALL('Pre-approval Application'!$AL:$AL,ROW()-35)),""))</f>
        <v/>
      </c>
      <c r="E40" s="132" t="str">
        <f ca="1">IFERROR(INDIRECT("'Pre-approval Application'!AG"&amp;SMALL('Pre-approval Application'!$AL:$AL,ROW()-35)),"")</f>
        <v/>
      </c>
      <c r="F40" s="134" t="str">
        <f ca="1">IFERROR(INDIRECT("'Pre-approval Application'!AI"&amp;SMALL('Pre-approval Application'!$AL:$AL,ROW()-35)),"")</f>
        <v/>
      </c>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1:31" ht="15.75" customHeight="1" x14ac:dyDescent="0.25">
      <c r="A41" s="137" t="str">
        <f ca="1">IFERROR(INDIRECT("'Pre-approval Application'!A"&amp;SMALL('Pre-approval Application'!$AL:$AL,ROW()-35)),"")</f>
        <v/>
      </c>
      <c r="B41" s="132" t="str">
        <f ca="1">IFERROR(INDIRECT("'Pre-approval Application'!D"&amp;SMALL('Pre-approval Application'!$AL:$AL,ROW()-35)),"")</f>
        <v/>
      </c>
      <c r="C41"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41" s="132" t="str">
        <f ca="1">IF(LEFT(Table2[[#This Row],[Code]],2)="FS",IFERROR(INDIRECT("'Pre-approval Application'!AA"&amp;SMALL('Pre-approval Application'!$AL:$AL,ROW()-35)),""),IFERROR(INDIRECT("'Pre-approval Application'!Y"&amp;SMALL('Pre-approval Application'!$AL:$AL,ROW()-35)),""))</f>
        <v/>
      </c>
      <c r="E41" s="132" t="str">
        <f ca="1">IFERROR(INDIRECT("'Pre-approval Application'!AG"&amp;SMALL('Pre-approval Application'!$AL:$AL,ROW()-35)),"")</f>
        <v/>
      </c>
      <c r="F41" s="134" t="str">
        <f ca="1">IFERROR(INDIRECT("'Pre-approval Application'!AI"&amp;SMALL('Pre-approval Application'!$AL:$AL,ROW()-35)),"")</f>
        <v/>
      </c>
    </row>
    <row r="42" spans="1:31" ht="15.75" customHeight="1" x14ac:dyDescent="0.25">
      <c r="A42" s="137" t="str">
        <f ca="1">IFERROR(INDIRECT("'Pre-approval Application'!A"&amp;SMALL('Pre-approval Application'!$AL:$AL,ROW()-35)),"")</f>
        <v/>
      </c>
      <c r="B42" s="132" t="str">
        <f ca="1">IFERROR(INDIRECT("'Pre-approval Application'!D"&amp;SMALL('Pre-approval Application'!$AL:$AL,ROW()-35)),"")</f>
        <v/>
      </c>
      <c r="C42"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42" s="132" t="str">
        <f ca="1">IF(LEFT(Table2[[#This Row],[Code]],2)="FS",IFERROR(INDIRECT("'Pre-approval Application'!AA"&amp;SMALL('Pre-approval Application'!$AL:$AL,ROW()-35)),""),IFERROR(INDIRECT("'Pre-approval Application'!Y"&amp;SMALL('Pre-approval Application'!$AL:$AL,ROW()-35)),""))</f>
        <v/>
      </c>
      <c r="E42" s="132" t="str">
        <f ca="1">IFERROR(INDIRECT("'Pre-approval Application'!AG"&amp;SMALL('Pre-approval Application'!$AL:$AL,ROW()-35)),"")</f>
        <v/>
      </c>
      <c r="F42" s="134" t="str">
        <f ca="1">IFERROR(INDIRECT("'Pre-approval Application'!AI"&amp;SMALL('Pre-approval Application'!$AL:$AL,ROW()-35)),"")</f>
        <v/>
      </c>
    </row>
    <row r="43" spans="1:31" ht="15.75" customHeight="1" x14ac:dyDescent="0.25">
      <c r="A43" s="137" t="str">
        <f ca="1">IFERROR(INDIRECT("'Pre-approval Application'!A"&amp;SMALL('Pre-approval Application'!$AL:$AL,ROW()-35)),"")</f>
        <v/>
      </c>
      <c r="B43" s="132" t="str">
        <f ca="1">IFERROR(INDIRECT("'Pre-approval Application'!D"&amp;SMALL('Pre-approval Application'!$AL:$AL,ROW()-35)),"")</f>
        <v/>
      </c>
      <c r="C43"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43" s="132" t="str">
        <f ca="1">IF(LEFT(Table2[[#This Row],[Code]],2)="FS",IFERROR(INDIRECT("'Pre-approval Application'!AA"&amp;SMALL('Pre-approval Application'!$AL:$AL,ROW()-35)),""),IFERROR(INDIRECT("'Pre-approval Application'!Y"&amp;SMALL('Pre-approval Application'!$AL:$AL,ROW()-35)),""))</f>
        <v/>
      </c>
      <c r="E43" s="132" t="str">
        <f ca="1">IFERROR(INDIRECT("'Pre-approval Application'!AG"&amp;SMALL('Pre-approval Application'!$AL:$AL,ROW()-35)),"")</f>
        <v/>
      </c>
      <c r="F43" s="134" t="str">
        <f ca="1">IFERROR(INDIRECT("'Pre-approval Application'!AI"&amp;SMALL('Pre-approval Application'!$AL:$AL,ROW()-35)),"")</f>
        <v/>
      </c>
    </row>
    <row r="44" spans="1:31" ht="15.75" customHeight="1" x14ac:dyDescent="0.25">
      <c r="A44" s="137" t="str">
        <f ca="1">IFERROR(INDIRECT("'Pre-approval Application'!A"&amp;SMALL('Pre-approval Application'!$AL:$AL,ROW()-35)),"")</f>
        <v/>
      </c>
      <c r="B44" s="132" t="str">
        <f ca="1">IFERROR(INDIRECT("'Pre-approval Application'!D"&amp;SMALL('Pre-approval Application'!$AL:$AL,ROW()-35)),"")</f>
        <v/>
      </c>
      <c r="C44"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44" s="132" t="str">
        <f ca="1">IF(LEFT(Table2[[#This Row],[Code]],2)="FS",IFERROR(INDIRECT("'Pre-approval Application'!AA"&amp;SMALL('Pre-approval Application'!$AL:$AL,ROW()-35)),""),IFERROR(INDIRECT("'Pre-approval Application'!Y"&amp;SMALL('Pre-approval Application'!$AL:$AL,ROW()-35)),""))</f>
        <v/>
      </c>
      <c r="E44" s="132" t="str">
        <f ca="1">IFERROR(INDIRECT("'Pre-approval Application'!AG"&amp;SMALL('Pre-approval Application'!$AL:$AL,ROW()-35)),"")</f>
        <v/>
      </c>
      <c r="F44" s="134" t="str">
        <f ca="1">IFERROR(INDIRECT("'Pre-approval Application'!AI"&amp;SMALL('Pre-approval Application'!$AL:$AL,ROW()-35)),"")</f>
        <v/>
      </c>
    </row>
    <row r="45" spans="1:31" ht="15.75" customHeight="1" x14ac:dyDescent="0.25">
      <c r="A45" s="137" t="str">
        <f ca="1">IFERROR(INDIRECT("'Pre-approval Application'!A"&amp;SMALL('Pre-approval Application'!$AL:$AL,ROW()-35)),"")</f>
        <v/>
      </c>
      <c r="B45" s="132" t="str">
        <f ca="1">IFERROR(INDIRECT("'Pre-approval Application'!D"&amp;SMALL('Pre-approval Application'!$AL:$AL,ROW()-35)),"")</f>
        <v/>
      </c>
      <c r="C45"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45" s="132" t="str">
        <f ca="1">IF(LEFT(Table2[[#This Row],[Code]],2)="FS",IFERROR(INDIRECT("'Pre-approval Application'!AA"&amp;SMALL('Pre-approval Application'!$AL:$AL,ROW()-35)),""),IFERROR(INDIRECT("'Pre-approval Application'!Y"&amp;SMALL('Pre-approval Application'!$AL:$AL,ROW()-35)),""))</f>
        <v/>
      </c>
      <c r="E45" s="132" t="str">
        <f ca="1">IFERROR(INDIRECT("'Pre-approval Application'!AG"&amp;SMALL('Pre-approval Application'!$AL:$AL,ROW()-35)),"")</f>
        <v/>
      </c>
      <c r="F45" s="134" t="str">
        <f ca="1">IFERROR(INDIRECT("'Pre-approval Application'!AI"&amp;SMALL('Pre-approval Application'!$AL:$AL,ROW()-35)),"")</f>
        <v/>
      </c>
    </row>
    <row r="46" spans="1:31" ht="15.75" customHeight="1" x14ac:dyDescent="0.25">
      <c r="A46" s="137" t="str">
        <f ca="1">IFERROR(INDIRECT("'Pre-approval Application'!A"&amp;SMALL('Pre-approval Application'!$AL:$AL,ROW()-35)),"")</f>
        <v/>
      </c>
      <c r="B46" s="132" t="str">
        <f ca="1">IFERROR(INDIRECT("'Pre-approval Application'!D"&amp;SMALL('Pre-approval Application'!$AL:$AL,ROW()-35)),"")</f>
        <v/>
      </c>
      <c r="C46"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46" s="132" t="str">
        <f ca="1">IF(LEFT(Table2[[#This Row],[Code]],2)="FS",IFERROR(INDIRECT("'Pre-approval Application'!AA"&amp;SMALL('Pre-approval Application'!$AL:$AL,ROW()-35)),""),IFERROR(INDIRECT("'Pre-approval Application'!Y"&amp;SMALL('Pre-approval Application'!$AL:$AL,ROW()-35)),""))</f>
        <v/>
      </c>
      <c r="E46" s="132" t="str">
        <f ca="1">IFERROR(INDIRECT("'Pre-approval Application'!AG"&amp;SMALL('Pre-approval Application'!$AL:$AL,ROW()-35)),"")</f>
        <v/>
      </c>
      <c r="F46" s="134" t="str">
        <f ca="1">IFERROR(INDIRECT("'Pre-approval Application'!AI"&amp;SMALL('Pre-approval Application'!$AL:$AL,ROW()-35)),"")</f>
        <v/>
      </c>
    </row>
    <row r="47" spans="1:31" ht="15.75" customHeight="1" x14ac:dyDescent="0.25">
      <c r="A47" s="137" t="str">
        <f ca="1">IFERROR(INDIRECT("'Pre-approval Application'!A"&amp;SMALL('Pre-approval Application'!$AL:$AL,ROW()-35)),"")</f>
        <v/>
      </c>
      <c r="B47" s="132" t="str">
        <f ca="1">IFERROR(INDIRECT("'Pre-approval Application'!D"&amp;SMALL('Pre-approval Application'!$AL:$AL,ROW()-35)),"")</f>
        <v/>
      </c>
      <c r="C47"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47" s="132" t="str">
        <f ca="1">IF(LEFT(Table2[[#This Row],[Code]],2)="FS",IFERROR(INDIRECT("'Pre-approval Application'!AA"&amp;SMALL('Pre-approval Application'!$AL:$AL,ROW()-35)),""),IFERROR(INDIRECT("'Pre-approval Application'!Y"&amp;SMALL('Pre-approval Application'!$AL:$AL,ROW()-35)),""))</f>
        <v/>
      </c>
      <c r="E47" s="132" t="str">
        <f ca="1">IFERROR(INDIRECT("'Pre-approval Application'!AG"&amp;SMALL('Pre-approval Application'!$AL:$AL,ROW()-35)),"")</f>
        <v/>
      </c>
      <c r="F47" s="134" t="str">
        <f ca="1">IFERROR(INDIRECT("'Pre-approval Application'!AI"&amp;SMALL('Pre-approval Application'!$AL:$AL,ROW()-35)),"")</f>
        <v/>
      </c>
    </row>
    <row r="48" spans="1:31" ht="15.75" customHeight="1" x14ac:dyDescent="0.25">
      <c r="A48" s="137" t="str">
        <f ca="1">IFERROR(INDIRECT("'Pre-approval Application'!A"&amp;SMALL('Pre-approval Application'!$AL:$AL,ROW()-35)),"")</f>
        <v/>
      </c>
      <c r="B48" s="132" t="str">
        <f ca="1">IFERROR(INDIRECT("'Pre-approval Application'!D"&amp;SMALL('Pre-approval Application'!$AL:$AL,ROW()-35)),"")</f>
        <v/>
      </c>
      <c r="C48"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48" s="132" t="str">
        <f ca="1">IF(LEFT(Table2[[#This Row],[Code]],2)="FS",IFERROR(INDIRECT("'Pre-approval Application'!AA"&amp;SMALL('Pre-approval Application'!$AL:$AL,ROW()-35)),""),IFERROR(INDIRECT("'Pre-approval Application'!Y"&amp;SMALL('Pre-approval Application'!$AL:$AL,ROW()-35)),""))</f>
        <v/>
      </c>
      <c r="E48" s="132" t="str">
        <f ca="1">IFERROR(INDIRECT("'Pre-approval Application'!AG"&amp;SMALL('Pre-approval Application'!$AL:$AL,ROW()-35)),"")</f>
        <v/>
      </c>
      <c r="F48" s="134" t="str">
        <f ca="1">IFERROR(INDIRECT("'Pre-approval Application'!AI"&amp;SMALL('Pre-approval Application'!$AL:$AL,ROW()-35)),"")</f>
        <v/>
      </c>
    </row>
    <row r="49" spans="1:6" ht="15.75" customHeight="1" x14ac:dyDescent="0.25">
      <c r="A49" s="137" t="str">
        <f ca="1">IFERROR(INDIRECT("'Pre-approval Application'!A"&amp;SMALL('Pre-approval Application'!$AL:$AL,ROW()-35)),"")</f>
        <v/>
      </c>
      <c r="B49" s="132" t="str">
        <f ca="1">IFERROR(INDIRECT("'Pre-approval Application'!D"&amp;SMALL('Pre-approval Application'!$AL:$AL,ROW()-35)),"")</f>
        <v/>
      </c>
      <c r="C49"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49" s="132" t="str">
        <f ca="1">IF(LEFT(Table2[[#This Row],[Code]],2)="FS",IFERROR(INDIRECT("'Pre-approval Application'!AA"&amp;SMALL('Pre-approval Application'!$AL:$AL,ROW()-35)),""),IFERROR(INDIRECT("'Pre-approval Application'!Y"&amp;SMALL('Pre-approval Application'!$AL:$AL,ROW()-35)),""))</f>
        <v/>
      </c>
      <c r="E49" s="132" t="str">
        <f ca="1">IFERROR(INDIRECT("'Pre-approval Application'!AG"&amp;SMALL('Pre-approval Application'!$AL:$AL,ROW()-35)),"")</f>
        <v/>
      </c>
      <c r="F49" s="134" t="str">
        <f ca="1">IFERROR(INDIRECT("'Pre-approval Application'!AI"&amp;SMALL('Pre-approval Application'!$AL:$AL,ROW()-35)),"")</f>
        <v/>
      </c>
    </row>
    <row r="50" spans="1:6" ht="15.75" customHeight="1" x14ac:dyDescent="0.25">
      <c r="A50" s="137" t="str">
        <f ca="1">IFERROR(INDIRECT("'Pre-approval Application'!A"&amp;SMALL('Pre-approval Application'!$AL:$AL,ROW()-35)),"")</f>
        <v/>
      </c>
      <c r="B50" s="132" t="str">
        <f ca="1">IFERROR(INDIRECT("'Pre-approval Application'!D"&amp;SMALL('Pre-approval Application'!$AL:$AL,ROW()-35)),"")</f>
        <v/>
      </c>
      <c r="C50"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50" s="132" t="str">
        <f ca="1">IF(LEFT(Table2[[#This Row],[Code]],2)="FS",IFERROR(INDIRECT("'Pre-approval Application'!AA"&amp;SMALL('Pre-approval Application'!$AL:$AL,ROW()-35)),""),IFERROR(INDIRECT("'Pre-approval Application'!Y"&amp;SMALL('Pre-approval Application'!$AL:$AL,ROW()-35)),""))</f>
        <v/>
      </c>
      <c r="E50" s="132" t="str">
        <f ca="1">IFERROR(INDIRECT("'Pre-approval Application'!AG"&amp;SMALL('Pre-approval Application'!$AL:$AL,ROW()-35)),"")</f>
        <v/>
      </c>
      <c r="F50" s="134" t="str">
        <f ca="1">IFERROR(INDIRECT("'Pre-approval Application'!AI"&amp;SMALL('Pre-approval Application'!$AL:$AL,ROW()-35)),"")</f>
        <v/>
      </c>
    </row>
    <row r="51" spans="1:6" ht="15.75" customHeight="1" x14ac:dyDescent="0.25">
      <c r="A51" s="137" t="str">
        <f ca="1">IFERROR(INDIRECT("'Pre-approval Application'!A"&amp;SMALL('Pre-approval Application'!$AL:$AL,ROW()-35)),"")</f>
        <v/>
      </c>
      <c r="B51" s="132" t="str">
        <f ca="1">IFERROR(INDIRECT("'Pre-approval Application'!D"&amp;SMALL('Pre-approval Application'!$AL:$AL,ROW()-35)),"")</f>
        <v/>
      </c>
      <c r="C51"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51" s="132" t="str">
        <f ca="1">IF(LEFT(Table2[[#This Row],[Code]],2)="FS",IFERROR(INDIRECT("'Pre-approval Application'!AA"&amp;SMALL('Pre-approval Application'!$AL:$AL,ROW()-35)),""),IFERROR(INDIRECT("'Pre-approval Application'!Y"&amp;SMALL('Pre-approval Application'!$AL:$AL,ROW()-35)),""))</f>
        <v/>
      </c>
      <c r="E51" s="132" t="str">
        <f ca="1">IFERROR(INDIRECT("'Pre-approval Application'!AG"&amp;SMALL('Pre-approval Application'!$AL:$AL,ROW()-35)),"")</f>
        <v/>
      </c>
      <c r="F51" s="134" t="str">
        <f ca="1">IFERROR(INDIRECT("'Pre-approval Application'!AI"&amp;SMALL('Pre-approval Application'!$AL:$AL,ROW()-35)),"")</f>
        <v/>
      </c>
    </row>
    <row r="52" spans="1:6" ht="15.75" customHeight="1" x14ac:dyDescent="0.25">
      <c r="A52" s="137" t="str">
        <f ca="1">IFERROR(INDIRECT("'Pre-approval Application'!A"&amp;SMALL('Pre-approval Application'!$AL:$AL,ROW()-35)),"")</f>
        <v/>
      </c>
      <c r="B52" s="132" t="str">
        <f ca="1">IFERROR(INDIRECT("'Pre-approval Application'!D"&amp;SMALL('Pre-approval Application'!$AL:$AL,ROW()-35)),"")</f>
        <v/>
      </c>
      <c r="C52"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52" s="132" t="str">
        <f ca="1">IF(LEFT(Table2[[#This Row],[Code]],2)="FS",IFERROR(INDIRECT("'Pre-approval Application'!AA"&amp;SMALL('Pre-approval Application'!$AL:$AL,ROW()-35)),""),IFERROR(INDIRECT("'Pre-approval Application'!Y"&amp;SMALL('Pre-approval Application'!$AL:$AL,ROW()-35)),""))</f>
        <v/>
      </c>
      <c r="E52" s="132" t="str">
        <f ca="1">IFERROR(INDIRECT("'Pre-approval Application'!AG"&amp;SMALL('Pre-approval Application'!$AL:$AL,ROW()-35)),"")</f>
        <v/>
      </c>
      <c r="F52" s="134" t="str">
        <f ca="1">IFERROR(INDIRECT("'Pre-approval Application'!AI"&amp;SMALL('Pre-approval Application'!$AL:$AL,ROW()-35)),"")</f>
        <v/>
      </c>
    </row>
    <row r="53" spans="1:6" ht="15.75" customHeight="1" x14ac:dyDescent="0.25">
      <c r="A53" s="137" t="str">
        <f ca="1">IFERROR(INDIRECT("'Pre-approval Application'!A"&amp;SMALL('Pre-approval Application'!$AL:$AL,ROW()-35)),"")</f>
        <v/>
      </c>
      <c r="B53" s="132" t="str">
        <f ca="1">IFERROR(INDIRECT("'Pre-approval Application'!D"&amp;SMALL('Pre-approval Application'!$AL:$AL,ROW()-35)),"")</f>
        <v/>
      </c>
      <c r="C53"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53" s="132" t="str">
        <f ca="1">IF(LEFT(Table2[[#This Row],[Code]],2)="FS",IFERROR(INDIRECT("'Pre-approval Application'!AA"&amp;SMALL('Pre-approval Application'!$AL:$AL,ROW()-35)),""),IFERROR(INDIRECT("'Pre-approval Application'!Y"&amp;SMALL('Pre-approval Application'!$AL:$AL,ROW()-35)),""))</f>
        <v/>
      </c>
      <c r="E53" s="132" t="str">
        <f ca="1">IFERROR(INDIRECT("'Pre-approval Application'!AG"&amp;SMALL('Pre-approval Application'!$AL:$AL,ROW()-35)),"")</f>
        <v/>
      </c>
      <c r="F53" s="134" t="str">
        <f ca="1">IFERROR(INDIRECT("'Pre-approval Application'!AI"&amp;SMALL('Pre-approval Application'!$AL:$AL,ROW()-35)),"")</f>
        <v/>
      </c>
    </row>
    <row r="54" spans="1:6" ht="15.75" customHeight="1" x14ac:dyDescent="0.25">
      <c r="A54" s="137" t="str">
        <f ca="1">IFERROR(INDIRECT("'Pre-approval Application'!A"&amp;SMALL('Pre-approval Application'!$AL:$AL,ROW()-35)),"")</f>
        <v/>
      </c>
      <c r="B54" s="132" t="str">
        <f ca="1">IFERROR(INDIRECT("'Pre-approval Application'!D"&amp;SMALL('Pre-approval Application'!$AL:$AL,ROW()-35)),"")</f>
        <v/>
      </c>
      <c r="C54"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54" s="132" t="str">
        <f ca="1">IF(LEFT(Table2[[#This Row],[Code]],2)="FS",IFERROR(INDIRECT("'Pre-approval Application'!AA"&amp;SMALL('Pre-approval Application'!$AL:$AL,ROW()-35)),""),IFERROR(INDIRECT("'Pre-approval Application'!Y"&amp;SMALL('Pre-approval Application'!$AL:$AL,ROW()-35)),""))</f>
        <v/>
      </c>
      <c r="E54" s="132" t="str">
        <f ca="1">IFERROR(INDIRECT("'Pre-approval Application'!AG"&amp;SMALL('Pre-approval Application'!$AL:$AL,ROW()-35)),"")</f>
        <v/>
      </c>
      <c r="F54" s="134" t="str">
        <f ca="1">IFERROR(INDIRECT("'Pre-approval Application'!AI"&amp;SMALL('Pre-approval Application'!$AL:$AL,ROW()-35)),"")</f>
        <v/>
      </c>
    </row>
    <row r="55" spans="1:6" ht="15.75" customHeight="1" x14ac:dyDescent="0.25">
      <c r="A55" s="137" t="str">
        <f ca="1">IFERROR(INDIRECT("'Pre-approval Application'!A"&amp;SMALL('Pre-approval Application'!$AL:$AL,ROW()-35)),"")</f>
        <v/>
      </c>
      <c r="B55" s="132" t="str">
        <f ca="1">IFERROR(INDIRECT("'Pre-approval Application'!D"&amp;SMALL('Pre-approval Application'!$AL:$AL,ROW()-35)),"")</f>
        <v/>
      </c>
      <c r="C55"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55" s="132" t="str">
        <f ca="1">IF(LEFT(Table2[[#This Row],[Code]],2)="FS",IFERROR(INDIRECT("'Pre-approval Application'!AA"&amp;SMALL('Pre-approval Application'!$AL:$AL,ROW()-35)),""),IFERROR(INDIRECT("'Pre-approval Application'!Y"&amp;SMALL('Pre-approval Application'!$AL:$AL,ROW()-35)),""))</f>
        <v/>
      </c>
      <c r="E55" s="132" t="str">
        <f ca="1">IFERROR(INDIRECT("'Pre-approval Application'!AG"&amp;SMALL('Pre-approval Application'!$AL:$AL,ROW()-35)),"")</f>
        <v/>
      </c>
      <c r="F55" s="134" t="str">
        <f ca="1">IFERROR(INDIRECT("'Pre-approval Application'!AI"&amp;SMALL('Pre-approval Application'!$AL:$AL,ROW()-35)),"")</f>
        <v/>
      </c>
    </row>
    <row r="56" spans="1:6" ht="15.75" customHeight="1" x14ac:dyDescent="0.25">
      <c r="A56" s="137" t="str">
        <f ca="1">IFERROR(INDIRECT("'Pre-approval Application'!A"&amp;SMALL('Pre-approval Application'!$AL:$AL,ROW()-35)),"")</f>
        <v/>
      </c>
      <c r="B56" s="132" t="str">
        <f ca="1">IFERROR(INDIRECT("'Pre-approval Application'!D"&amp;SMALL('Pre-approval Application'!$AL:$AL,ROW()-35)),"")</f>
        <v/>
      </c>
      <c r="C56"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56" s="132" t="str">
        <f ca="1">IF(LEFT(Table2[[#This Row],[Code]],2)="FS",IFERROR(INDIRECT("'Pre-approval Application'!AA"&amp;SMALL('Pre-approval Application'!$AL:$AL,ROW()-35)),""),IFERROR(INDIRECT("'Pre-approval Application'!Y"&amp;SMALL('Pre-approval Application'!$AL:$AL,ROW()-35)),""))</f>
        <v/>
      </c>
      <c r="E56" s="132" t="str">
        <f ca="1">IFERROR(INDIRECT("'Pre-approval Application'!AG"&amp;SMALL('Pre-approval Application'!$AL:$AL,ROW()-35)),"")</f>
        <v/>
      </c>
      <c r="F56" s="134" t="str">
        <f ca="1">IFERROR(INDIRECT("'Pre-approval Application'!AI"&amp;SMALL('Pre-approval Application'!$AL:$AL,ROW()-35)),"")</f>
        <v/>
      </c>
    </row>
    <row r="57" spans="1:6" s="143" customFormat="1" ht="15.75" customHeight="1" x14ac:dyDescent="0.25">
      <c r="A57" s="137" t="str">
        <f ca="1">IFERROR(INDIRECT("'Pre-approval Application'!A"&amp;SMALL('Pre-approval Application'!$AL:$AL,ROW()-35)),"")</f>
        <v/>
      </c>
      <c r="B57" s="132" t="str">
        <f ca="1">IFERROR(INDIRECT("'Pre-approval Application'!D"&amp;SMALL('Pre-approval Application'!$AL:$AL,ROW()-35)),"")</f>
        <v/>
      </c>
      <c r="C57"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57" s="132" t="str">
        <f ca="1">IF(LEFT(Table2[[#This Row],[Code]],2)="FS",IFERROR(INDIRECT("'Pre-approval Application'!AA"&amp;SMALL('Pre-approval Application'!$AL:$AL,ROW()-35)),""),IFERROR(INDIRECT("'Pre-approval Application'!Y"&amp;SMALL('Pre-approval Application'!$AL:$AL,ROW()-35)),""))</f>
        <v/>
      </c>
      <c r="E57" s="132" t="str">
        <f ca="1">IFERROR(INDIRECT("'Pre-approval Application'!AG"&amp;SMALL('Pre-approval Application'!$AL:$AL,ROW()-35)),"")</f>
        <v/>
      </c>
      <c r="F57" s="134" t="str">
        <f ca="1">IFERROR(INDIRECT("'Pre-approval Application'!AI"&amp;SMALL('Pre-approval Application'!$AL:$AL,ROW()-35)),"")</f>
        <v/>
      </c>
    </row>
    <row r="58" spans="1:6" s="143" customFormat="1" ht="15.75" customHeight="1" x14ac:dyDescent="0.25">
      <c r="A58" s="137" t="str">
        <f ca="1">IFERROR(INDIRECT("'Pre-approval Application'!A"&amp;SMALL('Pre-approval Application'!$AL:$AL,ROW()-35)),"")</f>
        <v/>
      </c>
      <c r="B58" s="132" t="str">
        <f ca="1">IFERROR(INDIRECT("'Pre-approval Application'!D"&amp;SMALL('Pre-approval Application'!$AL:$AL,ROW()-35)),"")</f>
        <v/>
      </c>
      <c r="C58"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58" s="132" t="str">
        <f ca="1">IF(LEFT(Table2[[#This Row],[Code]],2)="FS",IFERROR(INDIRECT("'Pre-approval Application'!AA"&amp;SMALL('Pre-approval Application'!$AL:$AL,ROW()-35)),""),IFERROR(INDIRECT("'Pre-approval Application'!Y"&amp;SMALL('Pre-approval Application'!$AL:$AL,ROW()-35)),""))</f>
        <v/>
      </c>
      <c r="E58" s="132" t="str">
        <f ca="1">IFERROR(INDIRECT("'Pre-approval Application'!AG"&amp;SMALL('Pre-approval Application'!$AL:$AL,ROW()-35)),"")</f>
        <v/>
      </c>
      <c r="F58" s="134" t="str">
        <f ca="1">IFERROR(INDIRECT("'Pre-approval Application'!AI"&amp;SMALL('Pre-approval Application'!$AL:$AL,ROW()-35)),"")</f>
        <v/>
      </c>
    </row>
    <row r="59" spans="1:6" s="143" customFormat="1" ht="15.75" customHeight="1" x14ac:dyDescent="0.25">
      <c r="A59" s="137" t="str">
        <f ca="1">IFERROR(INDIRECT("'Pre-approval Application'!A"&amp;SMALL('Pre-approval Application'!$AL:$AL,ROW()-35)),"")</f>
        <v/>
      </c>
      <c r="B59" s="132" t="str">
        <f ca="1">IFERROR(INDIRECT("'Pre-approval Application'!D"&amp;SMALL('Pre-approval Application'!$AL:$AL,ROW()-35)),"")</f>
        <v/>
      </c>
      <c r="C59"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59" s="132" t="str">
        <f ca="1">IF(LEFT(Table2[[#This Row],[Code]],2)="FS",IFERROR(INDIRECT("'Pre-approval Application'!AA"&amp;SMALL('Pre-approval Application'!$AL:$AL,ROW()-35)),""),IFERROR(INDIRECT("'Pre-approval Application'!Y"&amp;SMALL('Pre-approval Application'!$AL:$AL,ROW()-35)),""))</f>
        <v/>
      </c>
      <c r="E59" s="132" t="str">
        <f ca="1">IFERROR(INDIRECT("'Pre-approval Application'!AG"&amp;SMALL('Pre-approval Application'!$AL:$AL,ROW()-35)),"")</f>
        <v/>
      </c>
      <c r="F59" s="134" t="str">
        <f ca="1">IFERROR(INDIRECT("'Pre-approval Application'!AI"&amp;SMALL('Pre-approval Application'!$AL:$AL,ROW()-35)),"")</f>
        <v/>
      </c>
    </row>
    <row r="60" spans="1:6" s="143" customFormat="1" ht="15.75" customHeight="1" x14ac:dyDescent="0.25">
      <c r="A60" s="137" t="str">
        <f ca="1">IFERROR(INDIRECT("'Pre-approval Application'!A"&amp;SMALL('Pre-approval Application'!$AL:$AL,ROW()-35)),"")</f>
        <v/>
      </c>
      <c r="B60" s="132" t="str">
        <f ca="1">IFERROR(INDIRECT("'Pre-approval Application'!D"&amp;SMALL('Pre-approval Application'!$AL:$AL,ROW()-35)),"")</f>
        <v/>
      </c>
      <c r="C60"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60" s="132" t="str">
        <f ca="1">IF(LEFT(Table2[[#This Row],[Code]],2)="FS",IFERROR(INDIRECT("'Pre-approval Application'!AA"&amp;SMALL('Pre-approval Application'!$AL:$AL,ROW()-35)),""),IFERROR(INDIRECT("'Pre-approval Application'!Y"&amp;SMALL('Pre-approval Application'!$AL:$AL,ROW()-35)),""))</f>
        <v/>
      </c>
      <c r="E60" s="132" t="str">
        <f ca="1">IFERROR(INDIRECT("'Pre-approval Application'!AG"&amp;SMALL('Pre-approval Application'!$AL:$AL,ROW()-35)),"")</f>
        <v/>
      </c>
      <c r="F60" s="134" t="str">
        <f ca="1">IFERROR(INDIRECT("'Pre-approval Application'!AI"&amp;SMALL('Pre-approval Application'!$AL:$AL,ROW()-35)),"")</f>
        <v/>
      </c>
    </row>
    <row r="61" spans="1:6" s="143" customFormat="1" ht="15.75" customHeight="1" x14ac:dyDescent="0.25">
      <c r="A61" s="137" t="str">
        <f ca="1">IFERROR(INDIRECT("'Pre-approval Application'!A"&amp;SMALL('Pre-approval Application'!$AL:$AL,ROW()-35)),"")</f>
        <v/>
      </c>
      <c r="B61" s="132" t="str">
        <f ca="1">IFERROR(INDIRECT("'Pre-approval Application'!D"&amp;SMALL('Pre-approval Application'!$AL:$AL,ROW()-35)),"")</f>
        <v/>
      </c>
      <c r="C61"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61" s="132" t="str">
        <f ca="1">IF(LEFT(Table2[[#This Row],[Code]],2)="FS",IFERROR(INDIRECT("'Pre-approval Application'!AA"&amp;SMALL('Pre-approval Application'!$AL:$AL,ROW()-35)),""),IFERROR(INDIRECT("'Pre-approval Application'!Y"&amp;SMALL('Pre-approval Application'!$AL:$AL,ROW()-35)),""))</f>
        <v/>
      </c>
      <c r="E61" s="132" t="str">
        <f ca="1">IFERROR(INDIRECT("'Pre-approval Application'!AG"&amp;SMALL('Pre-approval Application'!$AL:$AL,ROW()-35)),"")</f>
        <v/>
      </c>
      <c r="F61" s="134" t="str">
        <f ca="1">IFERROR(INDIRECT("'Pre-approval Application'!AI"&amp;SMALL('Pre-approval Application'!$AL:$AL,ROW()-35)),"")</f>
        <v/>
      </c>
    </row>
    <row r="62" spans="1:6" s="143" customFormat="1" ht="15.75" customHeight="1" x14ac:dyDescent="0.25">
      <c r="A62" s="137" t="str">
        <f ca="1">IFERROR(INDIRECT("'Pre-approval Application'!A"&amp;SMALL('Pre-approval Application'!$AL:$AL,ROW()-35)),"")</f>
        <v/>
      </c>
      <c r="B62" s="132" t="str">
        <f ca="1">IFERROR(INDIRECT("'Pre-approval Application'!D"&amp;SMALL('Pre-approval Application'!$AL:$AL,ROW()-35)),"")</f>
        <v/>
      </c>
      <c r="C62"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62" s="132" t="str">
        <f ca="1">IF(LEFT(Table2[[#This Row],[Code]],2)="FS",IFERROR(INDIRECT("'Pre-approval Application'!AA"&amp;SMALL('Pre-approval Application'!$AL:$AL,ROW()-35)),""),IFERROR(INDIRECT("'Pre-approval Application'!Y"&amp;SMALL('Pre-approval Application'!$AL:$AL,ROW()-35)),""))</f>
        <v/>
      </c>
      <c r="E62" s="132" t="str">
        <f ca="1">IFERROR(INDIRECT("'Pre-approval Application'!AG"&amp;SMALL('Pre-approval Application'!$AL:$AL,ROW()-35)),"")</f>
        <v/>
      </c>
      <c r="F62" s="134" t="str">
        <f ca="1">IFERROR(INDIRECT("'Pre-approval Application'!AI"&amp;SMALL('Pre-approval Application'!$AL:$AL,ROW()-35)),"")</f>
        <v/>
      </c>
    </row>
    <row r="63" spans="1:6" s="143" customFormat="1" ht="15.75" customHeight="1" x14ac:dyDescent="0.25">
      <c r="A63" s="137" t="str">
        <f ca="1">IFERROR(INDIRECT("'Pre-approval Application'!A"&amp;SMALL('Pre-approval Application'!$AL:$AL,ROW()-35)),"")</f>
        <v/>
      </c>
      <c r="B63" s="132" t="str">
        <f ca="1">IFERROR(INDIRECT("'Pre-approval Application'!D"&amp;SMALL('Pre-approval Application'!$AL:$AL,ROW()-35)),"")</f>
        <v/>
      </c>
      <c r="C63"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63" s="132" t="str">
        <f ca="1">IF(LEFT(Table2[[#This Row],[Code]],2)="FS",IFERROR(INDIRECT("'Pre-approval Application'!AA"&amp;SMALL('Pre-approval Application'!$AL:$AL,ROW()-35)),""),IFERROR(INDIRECT("'Pre-approval Application'!Y"&amp;SMALL('Pre-approval Application'!$AL:$AL,ROW()-35)),""))</f>
        <v/>
      </c>
      <c r="E63" s="132" t="str">
        <f ca="1">IFERROR(INDIRECT("'Pre-approval Application'!AG"&amp;SMALL('Pre-approval Application'!$AL:$AL,ROW()-35)),"")</f>
        <v/>
      </c>
      <c r="F63" s="134" t="str">
        <f ca="1">IFERROR(INDIRECT("'Pre-approval Application'!AI"&amp;SMALL('Pre-approval Application'!$AL:$AL,ROW()-35)),"")</f>
        <v/>
      </c>
    </row>
    <row r="64" spans="1:6" s="143" customFormat="1" ht="15.75" customHeight="1" x14ac:dyDescent="0.25">
      <c r="A64" s="137" t="str">
        <f ca="1">IFERROR(INDIRECT("'Pre-approval Application'!A"&amp;SMALL('Pre-approval Application'!$AL:$AL,ROW()-35)),"")</f>
        <v/>
      </c>
      <c r="B64" s="132" t="str">
        <f ca="1">IFERROR(INDIRECT("'Pre-approval Application'!D"&amp;SMALL('Pre-approval Application'!$AL:$AL,ROW()-35)),"")</f>
        <v/>
      </c>
      <c r="C64"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64" s="132" t="str">
        <f ca="1">IF(LEFT(Table2[[#This Row],[Code]],2)="FS",IFERROR(INDIRECT("'Pre-approval Application'!AA"&amp;SMALL('Pre-approval Application'!$AL:$AL,ROW()-35)),""),IFERROR(INDIRECT("'Pre-approval Application'!Y"&amp;SMALL('Pre-approval Application'!$AL:$AL,ROW()-35)),""))</f>
        <v/>
      </c>
      <c r="E64" s="132" t="str">
        <f ca="1">IFERROR(INDIRECT("'Pre-approval Application'!AG"&amp;SMALL('Pre-approval Application'!$AL:$AL,ROW()-35)),"")</f>
        <v/>
      </c>
      <c r="F64" s="134" t="str">
        <f ca="1">IFERROR(INDIRECT("'Pre-approval Application'!AI"&amp;SMALL('Pre-approval Application'!$AL:$AL,ROW()-35)),"")</f>
        <v/>
      </c>
    </row>
    <row r="65" spans="1:6" s="143" customFormat="1" ht="15.75" customHeight="1" x14ac:dyDescent="0.25">
      <c r="A65" s="137" t="str">
        <f ca="1">IFERROR(INDIRECT("'Pre-approval Application'!A"&amp;SMALL('Pre-approval Application'!$AL:$AL,ROW()-35)),"")</f>
        <v/>
      </c>
      <c r="B65" s="132" t="str">
        <f ca="1">IFERROR(INDIRECT("'Pre-approval Application'!D"&amp;SMALL('Pre-approval Application'!$AL:$AL,ROW()-35)),"")</f>
        <v/>
      </c>
      <c r="C65"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65" s="132" t="str">
        <f ca="1">IF(LEFT(Table2[[#This Row],[Code]],2)="FS",IFERROR(INDIRECT("'Pre-approval Application'!AA"&amp;SMALL('Pre-approval Application'!$AL:$AL,ROW()-35)),""),IFERROR(INDIRECT("'Pre-approval Application'!Y"&amp;SMALL('Pre-approval Application'!$AL:$AL,ROW()-35)),""))</f>
        <v/>
      </c>
      <c r="E65" s="132" t="str">
        <f ca="1">IFERROR(INDIRECT("'Pre-approval Application'!AG"&amp;SMALL('Pre-approval Application'!$AL:$AL,ROW()-35)),"")</f>
        <v/>
      </c>
      <c r="F65" s="134" t="str">
        <f ca="1">IFERROR(INDIRECT("'Pre-approval Application'!AI"&amp;SMALL('Pre-approval Application'!$AL:$AL,ROW()-35)),"")</f>
        <v/>
      </c>
    </row>
    <row r="66" spans="1:6" s="143" customFormat="1" ht="15.75" customHeight="1" x14ac:dyDescent="0.25">
      <c r="A66" s="137" t="str">
        <f ca="1">IFERROR(INDIRECT("'Pre-approval Application'!A"&amp;SMALL('Pre-approval Application'!$AL:$AL,ROW()-35)),"")</f>
        <v/>
      </c>
      <c r="B66" s="132" t="str">
        <f ca="1">IFERROR(INDIRECT("'Pre-approval Application'!D"&amp;SMALL('Pre-approval Application'!$AL:$AL,ROW()-35)),"")</f>
        <v/>
      </c>
      <c r="C66"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66" s="132" t="str">
        <f ca="1">IF(LEFT(Table2[[#This Row],[Code]],2)="FS",IFERROR(INDIRECT("'Pre-approval Application'!AA"&amp;SMALL('Pre-approval Application'!$AL:$AL,ROW()-35)),""),IFERROR(INDIRECT("'Pre-approval Application'!Y"&amp;SMALL('Pre-approval Application'!$AL:$AL,ROW()-35)),""))</f>
        <v/>
      </c>
      <c r="E66" s="132" t="str">
        <f ca="1">IFERROR(INDIRECT("'Pre-approval Application'!AG"&amp;SMALL('Pre-approval Application'!$AL:$AL,ROW()-35)),"")</f>
        <v/>
      </c>
      <c r="F66" s="134" t="str">
        <f ca="1">IFERROR(INDIRECT("'Pre-approval Application'!AI"&amp;SMALL('Pre-approval Application'!$AL:$AL,ROW()-35)),"")</f>
        <v/>
      </c>
    </row>
    <row r="67" spans="1:6" s="143" customFormat="1" ht="15.75" customHeight="1" x14ac:dyDescent="0.25">
      <c r="A67" s="137" t="str">
        <f ca="1">IFERROR(INDIRECT("'Pre-approval Application'!A"&amp;SMALL('Pre-approval Application'!$AL:$AL,ROW()-35)),"")</f>
        <v/>
      </c>
      <c r="B67" s="132" t="str">
        <f ca="1">IFERROR(INDIRECT("'Pre-approval Application'!D"&amp;SMALL('Pre-approval Application'!$AL:$AL,ROW()-35)),"")</f>
        <v/>
      </c>
      <c r="C67"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67" s="132" t="str">
        <f ca="1">IF(LEFT(Table2[[#This Row],[Code]],2)="FS",IFERROR(INDIRECT("'Pre-approval Application'!AA"&amp;SMALL('Pre-approval Application'!$AL:$AL,ROW()-35)),""),IFERROR(INDIRECT("'Pre-approval Application'!Y"&amp;SMALL('Pre-approval Application'!$AL:$AL,ROW()-35)),""))</f>
        <v/>
      </c>
      <c r="E67" s="132" t="str">
        <f ca="1">IFERROR(INDIRECT("'Pre-approval Application'!AG"&amp;SMALL('Pre-approval Application'!$AL:$AL,ROW()-35)),"")</f>
        <v/>
      </c>
      <c r="F67" s="134" t="str">
        <f ca="1">IFERROR(INDIRECT("'Pre-approval Application'!AI"&amp;SMALL('Pre-approval Application'!$AL:$AL,ROW()-35)),"")</f>
        <v/>
      </c>
    </row>
    <row r="68" spans="1:6" s="143" customFormat="1" ht="15.75" customHeight="1" x14ac:dyDescent="0.25">
      <c r="A68" s="137" t="str">
        <f ca="1">IFERROR(INDIRECT("'Pre-approval Application'!A"&amp;SMALL('Pre-approval Application'!$AL:$AL,ROW()-35)),"")</f>
        <v/>
      </c>
      <c r="B68" s="132" t="str">
        <f ca="1">IFERROR(INDIRECT("'Pre-approval Application'!D"&amp;SMALL('Pre-approval Application'!$AL:$AL,ROW()-35)),"")</f>
        <v/>
      </c>
      <c r="C68"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68" s="132" t="str">
        <f ca="1">IF(LEFT(Table2[[#This Row],[Code]],2)="FS",IFERROR(INDIRECT("'Pre-approval Application'!AA"&amp;SMALL('Pre-approval Application'!$AL:$AL,ROW()-35)),""),IFERROR(INDIRECT("'Pre-approval Application'!Y"&amp;SMALL('Pre-approval Application'!$AL:$AL,ROW()-35)),""))</f>
        <v/>
      </c>
      <c r="E68" s="132" t="str">
        <f ca="1">IFERROR(INDIRECT("'Pre-approval Application'!AG"&amp;SMALL('Pre-approval Application'!$AL:$AL,ROW()-35)),"")</f>
        <v/>
      </c>
      <c r="F68" s="134" t="str">
        <f ca="1">IFERROR(INDIRECT("'Pre-approval Application'!AI"&amp;SMALL('Pre-approval Application'!$AL:$AL,ROW()-35)),"")</f>
        <v/>
      </c>
    </row>
    <row r="69" spans="1:6" s="143" customFormat="1" ht="15.75" customHeight="1" x14ac:dyDescent="0.25">
      <c r="A69" s="137" t="str">
        <f ca="1">IFERROR(INDIRECT("'Pre-approval Application'!A"&amp;SMALL('Pre-approval Application'!$AL:$AL,ROW()-35)),"")</f>
        <v/>
      </c>
      <c r="B69" s="132" t="str">
        <f ca="1">IFERROR(INDIRECT("'Pre-approval Application'!D"&amp;SMALL('Pre-approval Application'!$AL:$AL,ROW()-35)),"")</f>
        <v/>
      </c>
      <c r="C69"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69" s="132" t="str">
        <f ca="1">IF(LEFT(Table2[[#This Row],[Code]],2)="FS",IFERROR(INDIRECT("'Pre-approval Application'!AA"&amp;SMALL('Pre-approval Application'!$AL:$AL,ROW()-35)),""),IFERROR(INDIRECT("'Pre-approval Application'!Y"&amp;SMALL('Pre-approval Application'!$AL:$AL,ROW()-35)),""))</f>
        <v/>
      </c>
      <c r="E69" s="132" t="str">
        <f ca="1">IFERROR(INDIRECT("'Pre-approval Application'!AG"&amp;SMALL('Pre-approval Application'!$AL:$AL,ROW()-35)),"")</f>
        <v/>
      </c>
      <c r="F69" s="134" t="str">
        <f ca="1">IFERROR(INDIRECT("'Pre-approval Application'!AI"&amp;SMALL('Pre-approval Application'!$AL:$AL,ROW()-35)),"")</f>
        <v/>
      </c>
    </row>
    <row r="70" spans="1:6" ht="15.75" customHeight="1" x14ac:dyDescent="0.25">
      <c r="A70" s="137" t="str">
        <f ca="1">IFERROR(INDIRECT("'Pre-approval Application'!A"&amp;SMALL('Pre-approval Application'!$AL:$AL,ROW()-35)),"")</f>
        <v/>
      </c>
      <c r="B70" s="132" t="str">
        <f ca="1">IFERROR(INDIRECT("'Pre-approval Application'!D"&amp;SMALL('Pre-approval Application'!$AL:$AL,ROW()-35)),"")</f>
        <v/>
      </c>
      <c r="C70"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70" s="132" t="str">
        <f ca="1">IF(LEFT(Table2[[#This Row],[Code]],2)="FS",IFERROR(INDIRECT("'Pre-approval Application'!AA"&amp;SMALL('Pre-approval Application'!$AL:$AL,ROW()-35)),""),IFERROR(INDIRECT("'Pre-approval Application'!Y"&amp;SMALL('Pre-approval Application'!$AL:$AL,ROW()-35)),""))</f>
        <v/>
      </c>
      <c r="E70" s="132" t="str">
        <f ca="1">IFERROR(INDIRECT("'Pre-approval Application'!AG"&amp;SMALL('Pre-approval Application'!$AL:$AL,ROW()-35)),"")</f>
        <v/>
      </c>
      <c r="F70" s="134" t="str">
        <f ca="1">IFERROR(INDIRECT("'Pre-approval Application'!AI"&amp;SMALL('Pre-approval Application'!$AL:$AL,ROW()-35)),"")</f>
        <v/>
      </c>
    </row>
    <row r="71" spans="1:6" ht="15.75" customHeight="1" x14ac:dyDescent="0.25">
      <c r="A71" s="137" t="str">
        <f ca="1">IFERROR(INDIRECT("'Pre-approval Application'!A"&amp;SMALL('Pre-approval Application'!$AL:$AL,ROW()-35)),"")</f>
        <v/>
      </c>
      <c r="B71" s="132" t="str">
        <f ca="1">IFERROR(INDIRECT("'Pre-approval Application'!D"&amp;SMALL('Pre-approval Application'!$AL:$AL,ROW()-35)),"")</f>
        <v/>
      </c>
      <c r="C71"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71" s="132" t="str">
        <f ca="1">IF(LEFT(Table2[[#This Row],[Code]],2)="FS",IFERROR(INDIRECT("'Pre-approval Application'!AA"&amp;SMALL('Pre-approval Application'!$AL:$AL,ROW()-35)),""),IFERROR(INDIRECT("'Pre-approval Application'!Y"&amp;SMALL('Pre-approval Application'!$AL:$AL,ROW()-35)),""))</f>
        <v/>
      </c>
      <c r="E71" s="132" t="str">
        <f ca="1">IFERROR(INDIRECT("'Pre-approval Application'!AG"&amp;SMALL('Pre-approval Application'!$AL:$AL,ROW()-35)),"")</f>
        <v/>
      </c>
      <c r="F71" s="134" t="str">
        <f ca="1">IFERROR(INDIRECT("'Pre-approval Application'!AI"&amp;SMALL('Pre-approval Application'!$AL:$AL,ROW()-35)),"")</f>
        <v/>
      </c>
    </row>
    <row r="72" spans="1:6" ht="15.75" customHeight="1" x14ac:dyDescent="0.25">
      <c r="A72" s="137" t="str">
        <f ca="1">IFERROR(INDIRECT("'Pre-approval Application'!A"&amp;SMALL('Pre-approval Application'!$AL:$AL,ROW()-35)),"")</f>
        <v/>
      </c>
      <c r="B72" s="132" t="str">
        <f ca="1">IFERROR(INDIRECT("'Pre-approval Application'!D"&amp;SMALL('Pre-approval Application'!$AL:$AL,ROW()-35)),"")</f>
        <v/>
      </c>
      <c r="C72"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72" s="132" t="str">
        <f ca="1">IF(LEFT(Table2[[#This Row],[Code]],2)="FS",IFERROR(INDIRECT("'Pre-approval Application'!AA"&amp;SMALL('Pre-approval Application'!$AL:$AL,ROW()-35)),""),IFERROR(INDIRECT("'Pre-approval Application'!Y"&amp;SMALL('Pre-approval Application'!$AL:$AL,ROW()-35)),""))</f>
        <v/>
      </c>
      <c r="E72" s="132" t="str">
        <f ca="1">IFERROR(INDIRECT("'Pre-approval Application'!AG"&amp;SMALL('Pre-approval Application'!$AL:$AL,ROW()-35)),"")</f>
        <v/>
      </c>
      <c r="F72" s="134" t="str">
        <f ca="1">IFERROR(INDIRECT("'Pre-approval Application'!AI"&amp;SMALL('Pre-approval Application'!$AL:$AL,ROW()-35)),"")</f>
        <v/>
      </c>
    </row>
    <row r="73" spans="1:6" ht="15.75" customHeight="1" x14ac:dyDescent="0.25">
      <c r="A73" s="137" t="str">
        <f ca="1">IFERROR(INDIRECT("'Pre-approval Application'!A"&amp;SMALL('Pre-approval Application'!$AL:$AL,ROW()-35)),"")</f>
        <v/>
      </c>
      <c r="B73" s="132" t="str">
        <f ca="1">IFERROR(INDIRECT("'Pre-approval Application'!D"&amp;SMALL('Pre-approval Application'!$AL:$AL,ROW()-35)),"")</f>
        <v/>
      </c>
      <c r="C73"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73" s="132" t="str">
        <f ca="1">IF(LEFT(Table2[[#This Row],[Code]],2)="FS",IFERROR(INDIRECT("'Pre-approval Application'!AA"&amp;SMALL('Pre-approval Application'!$AL:$AL,ROW()-35)),""),IFERROR(INDIRECT("'Pre-approval Application'!Y"&amp;SMALL('Pre-approval Application'!$AL:$AL,ROW()-35)),""))</f>
        <v/>
      </c>
      <c r="E73" s="132" t="str">
        <f ca="1">IFERROR(INDIRECT("'Pre-approval Application'!AG"&amp;SMALL('Pre-approval Application'!$AL:$AL,ROW()-35)),"")</f>
        <v/>
      </c>
      <c r="F73" s="134" t="str">
        <f ca="1">IFERROR(INDIRECT("'Pre-approval Application'!AI"&amp;SMALL('Pre-approval Application'!$AL:$AL,ROW()-35)),"")</f>
        <v/>
      </c>
    </row>
    <row r="74" spans="1:6" ht="15.75" customHeight="1" x14ac:dyDescent="0.25">
      <c r="A74" s="137" t="str">
        <f ca="1">IFERROR(INDIRECT("'Pre-approval Application'!A"&amp;SMALL('Pre-approval Application'!$AL:$AL,ROW()-35)),"")</f>
        <v/>
      </c>
      <c r="B74" s="132" t="str">
        <f ca="1">IFERROR(INDIRECT("'Pre-approval Application'!D"&amp;SMALL('Pre-approval Application'!$AL:$AL,ROW()-35)),"")</f>
        <v/>
      </c>
      <c r="C74" s="132" t="str">
        <f ca="1">IFERROR(IF(LEFT(Table2[[#This Row],[Code]],3)="LED",INDIRECT("'Pre-approval Application'!K"&amp;SMALL('Pre-approval Application'!$AL:$AL,ROW()-35)),
IF(LEFT(Table2[[#This Row],[Code]],3)="NLS",INDIRECT("'Pre-approval Application'!I"&amp;SMALL('Pre-approval Application'!$AL:$AL,ROW()-35)),
IF(LEFT(Table2[[#This Row],[Code]],2)="HC",INDIRECT("'Pre-approval Application'!M"&amp;SMALL('Pre-approval Application'!$AL:$AL,ROW()-35)),
IF(LEFT(Table2[[#This Row],[Code]],3)="REF",INDIRECT("'Pre-approval Application'!J"&amp;SMALL('Pre-approval Application'!$AL:$AL,ROW()-35)),
IF(LEFT(Table2[[#This Row],[Code]],2)="FS","",""))))),"")</f>
        <v/>
      </c>
      <c r="D74" s="132" t="str">
        <f ca="1">IF(LEFT(Table2[[#This Row],[Code]],2)="FS",IFERROR(INDIRECT("'Pre-approval Application'!AA"&amp;SMALL('Pre-approval Application'!$AL:$AL,ROW()-35)),""),IFERROR(INDIRECT("'Pre-approval Application'!Y"&amp;SMALL('Pre-approval Application'!$AL:$AL,ROW()-35)),""))</f>
        <v/>
      </c>
      <c r="E74" s="132" t="str">
        <f ca="1">IFERROR(INDIRECT("'Pre-approval Application'!AG"&amp;SMALL('Pre-approval Application'!$AL:$AL,ROW()-35)),"")</f>
        <v/>
      </c>
      <c r="F74" s="134" t="str">
        <f ca="1">IFERROR(INDIRECT("'Pre-approval Application'!AI"&amp;SMALL('Pre-approval Application'!$AL:$AL,ROW()-35)),"")</f>
        <v/>
      </c>
    </row>
    <row r="75" spans="1:6" ht="23.1" customHeight="1" x14ac:dyDescent="0.25">
      <c r="B75" s="132" t="str">
        <f ca="1">IFERROR(IF(OR(LEFT(#REF!,3)="REF",LEFT(#REF!,3)="RFC"),"",T(INDIRECT("'Pre-approval Application'!D"&amp;SMALL('Pre-approval Application'!$AS:$AS,ROW()-17)))),"")</f>
        <v/>
      </c>
      <c r="C75" s="133" t="str">
        <f ca="1">IFERROR(IF(INDIRECT("'Pre-approval Application'!AK"&amp;SMALL('Pre-approval Application'!$AS:$AS,ROW()-17)),"Yes","No"),"")</f>
        <v/>
      </c>
      <c r="D75" s="133" t="str">
        <f ca="1">IFERROR(INDIRECT("'Pre-approval Application'!A"&amp;SMALL('Pre-approval Application'!$AS:$AS,ROW()-17)),"")</f>
        <v/>
      </c>
      <c r="E75" s="135"/>
    </row>
    <row r="76" spans="1:6" ht="14.25" hidden="1" customHeight="1" x14ac:dyDescent="0.25">
      <c r="B76" s="132" t="str">
        <f ca="1">IFERROR(IF(OR(LEFT(#REF!,3)="REF",LEFT(#REF!,3)="RFC"),"",T(INDIRECT("'Pre-approval Application'!D"&amp;SMALL('Pre-approval Application'!$AS:$AS,ROW()-17)))),"")</f>
        <v/>
      </c>
      <c r="C76" s="133" t="str">
        <f ca="1">IFERROR(IF(INDIRECT("'Pre-approval Application'!AK"&amp;SMALL('Pre-approval Application'!$AS:$AS,ROW()-17)),"Yes","No"),"")</f>
        <v/>
      </c>
      <c r="D76" s="133" t="str">
        <f ca="1">IFERROR(INDIRECT("'Pre-approval Application'!A"&amp;SMALL('Pre-approval Application'!$AS:$AS,ROW()-17)),"")</f>
        <v/>
      </c>
      <c r="E76" s="135"/>
    </row>
    <row r="77" spans="1:6" ht="14.25" hidden="1" customHeight="1" x14ac:dyDescent="0.25">
      <c r="B77" s="132" t="str">
        <f ca="1">IFERROR(IF(OR(LEFT(#REF!,3)="REF",LEFT(#REF!,3)="RFC"),"",T(INDIRECT("'Pre-approval Application'!D"&amp;SMALL('Pre-approval Application'!$AS:$AS,ROW()-17)))),"")</f>
        <v/>
      </c>
      <c r="C77" s="133" t="str">
        <f ca="1">IFERROR(IF(INDIRECT("'Pre-approval Application'!AK"&amp;SMALL('Pre-approval Application'!$AS:$AS,ROW()-17)),"Yes","No"),"")</f>
        <v/>
      </c>
      <c r="D77" s="133" t="str">
        <f ca="1">IFERROR(INDIRECT("'Pre-approval Application'!A"&amp;SMALL('Pre-approval Application'!$AS:$AS,ROW()-17)),"")</f>
        <v/>
      </c>
      <c r="E77" s="135"/>
    </row>
    <row r="78" spans="1:6" ht="14.25" hidden="1" customHeight="1" x14ac:dyDescent="0.25">
      <c r="B78" s="132" t="str">
        <f ca="1">IFERROR(IF(OR(LEFT(#REF!,3)="REF",LEFT(#REF!,3)="RFC"),"",T(INDIRECT("'Pre-approval Application'!D"&amp;SMALL('Pre-approval Application'!$AS:$AS,ROW()-17)))),"")</f>
        <v/>
      </c>
      <c r="C78" s="133" t="str">
        <f ca="1">IFERROR(IF(INDIRECT("'Pre-approval Application'!AK"&amp;SMALL('Pre-approval Application'!$AS:$AS,ROW()-17)),"Yes","No"),"")</f>
        <v/>
      </c>
      <c r="D78" s="133" t="str">
        <f ca="1">IFERROR(INDIRECT("'Pre-approval Application'!A"&amp;SMALL('Pre-approval Application'!$AS:$AS,ROW()-17)),"")</f>
        <v/>
      </c>
      <c r="E78" s="135"/>
    </row>
    <row r="79" spans="1:6" ht="14.25" hidden="1" customHeight="1" x14ac:dyDescent="0.25">
      <c r="B79" s="132" t="str">
        <f ca="1">IFERROR(IF(OR(LEFT(#REF!,3)="REF",LEFT(#REF!,3)="RFC"),"",T(INDIRECT("'Pre-approval Application'!D"&amp;SMALL('Pre-approval Application'!$AS:$AS,ROW()-17)))),"")</f>
        <v/>
      </c>
      <c r="C79" s="133" t="str">
        <f ca="1">IFERROR(IF(INDIRECT("'Pre-approval Application'!AK"&amp;SMALL('Pre-approval Application'!$AS:$AS,ROW()-17)),"Yes","No"),"")</f>
        <v/>
      </c>
      <c r="D79" s="133" t="str">
        <f ca="1">IFERROR(INDIRECT("'Pre-approval Application'!A"&amp;SMALL('Pre-approval Application'!$AS:$AS,ROW()-17)),"")</f>
        <v/>
      </c>
      <c r="E79" s="135"/>
    </row>
    <row r="80" spans="1:6" ht="14.25" hidden="1" customHeight="1" x14ac:dyDescent="0.25">
      <c r="B80" s="132" t="str">
        <f ca="1">IFERROR(IF(OR(LEFT(#REF!,3)="REF",LEFT(#REF!,3)="RFC"),"",T(INDIRECT("'Pre-approval Application'!D"&amp;SMALL('Pre-approval Application'!$AS:$AS,ROW()-17)))),"")</f>
        <v/>
      </c>
      <c r="C80" s="133" t="str">
        <f ca="1">IFERROR(IF(INDIRECT("'Pre-approval Application'!AK"&amp;SMALL('Pre-approval Application'!$AS:$AS,ROW()-17)),"Yes","No"),"")</f>
        <v/>
      </c>
      <c r="D80" s="133" t="str">
        <f ca="1">IFERROR(INDIRECT("'Pre-approval Application'!A"&amp;SMALL('Pre-approval Application'!$AS:$AS,ROW()-17)),"")</f>
        <v/>
      </c>
      <c r="E80" s="135"/>
    </row>
    <row r="81" spans="2:5" ht="14.25" hidden="1" customHeight="1" x14ac:dyDescent="0.25">
      <c r="B81" s="132" t="str">
        <f ca="1">IFERROR(IF(OR(LEFT(#REF!,3)="REF",LEFT(#REF!,3)="RFC"),"",T(INDIRECT("'Pre-approval Application'!D"&amp;SMALL('Pre-approval Application'!$AS:$AS,ROW()-17)))),"")</f>
        <v/>
      </c>
      <c r="C81" s="133" t="str">
        <f ca="1">IFERROR(IF(INDIRECT("'Pre-approval Application'!AK"&amp;SMALL('Pre-approval Application'!$AS:$AS,ROW()-17)),"Yes","No"),"")</f>
        <v/>
      </c>
      <c r="D81" s="136" t="str">
        <f ca="1">IFERROR(INDIRECT("'Pre-approval Application'!A"&amp;SMALL('Pre-approval Application'!$AS:$AS,ROW()-17)),"")</f>
        <v/>
      </c>
      <c r="E81" s="135"/>
    </row>
    <row r="82" spans="2:5" ht="14.25" hidden="1" customHeight="1" x14ac:dyDescent="0.25">
      <c r="B82" s="132" t="str">
        <f ca="1">IFERROR(IF(OR(LEFT(#REF!,3)="REF",LEFT(#REF!,3)="RFC"),"",T(INDIRECT("'Pre-approval Application'!D"&amp;SMALL('Pre-approval Application'!$AS:$AS,ROW()-17)))),"")</f>
        <v/>
      </c>
      <c r="C82" s="133" t="str">
        <f ca="1">IFERROR(IF(INDIRECT("'Pre-approval Application'!AK"&amp;SMALL('Pre-approval Application'!$AS:$AS,ROW()-17)),"Yes","No"),"")</f>
        <v/>
      </c>
      <c r="D82" s="136" t="str">
        <f ca="1">IFERROR(INDIRECT("'Pre-approval Application'!A"&amp;SMALL('Pre-approval Application'!$AS:$AS,ROW()-17)),"")</f>
        <v/>
      </c>
      <c r="E82" s="135"/>
    </row>
    <row r="83" spans="2:5" ht="14.25" hidden="1" customHeight="1" x14ac:dyDescent="0.25">
      <c r="B83" s="137" t="str">
        <f ca="1">IFERROR(IF(OR(LEFT(#REF!,3)="REF",LEFT(#REF!,3)="RFC"),"",T(INDIRECT("'Pre-approval Application'!D"&amp;SMALL('Pre-approval Application'!$AS:$AS,ROW()-17)))),"")</f>
        <v/>
      </c>
      <c r="C83" s="136" t="str">
        <f ca="1">IFERROR(IF(INDIRECT("'Pre-approval Application'!AK"&amp;SMALL('Pre-approval Application'!$AS:$AS,ROW()-17)),"Yes","No"),"")</f>
        <v/>
      </c>
      <c r="D83" s="136" t="str">
        <f ca="1">IFERROR(INDIRECT("'Pre-approval Application'!A"&amp;SMALL('Pre-approval Application'!$AS:$AS,ROW()-17)),"")</f>
        <v/>
      </c>
      <c r="E83" s="135"/>
    </row>
    <row r="84" spans="2:5" ht="14.25" hidden="1" customHeight="1" x14ac:dyDescent="0.25">
      <c r="B84" s="137" t="str">
        <f ca="1">IFERROR(IF(OR(LEFT(#REF!,3)="REF",LEFT(#REF!,3)="RFC"),"",T(INDIRECT("'Pre-approval Application'!D"&amp;SMALL('Pre-approval Application'!$AS:$AS,ROW()-17)))),"")</f>
        <v/>
      </c>
      <c r="C84" s="136" t="str">
        <f ca="1">IFERROR(IF(INDIRECT("'Pre-approval Application'!AK"&amp;SMALL('Pre-approval Application'!$AS:$AS,ROW()-17)),"Yes","No"),"")</f>
        <v/>
      </c>
      <c r="D84" s="136" t="str">
        <f ca="1">IFERROR(INDIRECT("'Pre-approval Application'!A"&amp;SMALL('Pre-approval Application'!$AS:$AS,ROW()-17)),"")</f>
        <v/>
      </c>
      <c r="E84" s="135"/>
    </row>
    <row r="85" spans="2:5" ht="14.25" hidden="1" customHeight="1" x14ac:dyDescent="0.25">
      <c r="B85" s="137" t="str">
        <f ca="1">IFERROR(IF(OR(LEFT(#REF!,3)="REF",LEFT(#REF!,3)="RFC"),"",T(INDIRECT("'Pre-approval Application'!D"&amp;SMALL('Pre-approval Application'!$AS:$AS,ROW()-17)))),"")</f>
        <v/>
      </c>
      <c r="C85" s="136" t="str">
        <f ca="1">IFERROR(IF(INDIRECT("'Pre-approval Application'!AK"&amp;SMALL('Pre-approval Application'!$AS:$AS,ROW()-17)),"Yes","No"),"")</f>
        <v/>
      </c>
      <c r="D85" s="136" t="str">
        <f ca="1">IFERROR(INDIRECT("'Pre-approval Application'!A"&amp;SMALL('Pre-approval Application'!$AS:$AS,ROW()-17)),"")</f>
        <v/>
      </c>
      <c r="E85" s="135"/>
    </row>
    <row r="86" spans="2:5" ht="14.25" hidden="1" customHeight="1" x14ac:dyDescent="0.25">
      <c r="B86" s="132" t="str">
        <f ca="1">IFERROR(IF(OR(LEFT(#REF!,3)="REF",LEFT(#REF!,3)="RFC"),"",T(INDIRECT("'Pre-approval Application'!D"&amp;SMALL('Pre-approval Application'!$AS:$AS,ROW()-17)))),"")</f>
        <v/>
      </c>
      <c r="C86" s="133" t="str">
        <f ca="1">IFERROR(IF(INDIRECT("'Pre-approval Application'!AK"&amp;SMALL('Pre-approval Application'!$AS:$AS,ROW()-17)),"Yes","No"),"")</f>
        <v/>
      </c>
      <c r="D86" s="133" t="str">
        <f ca="1">IFERROR(INDIRECT("'Pre-approval Application'!A"&amp;SMALL('Pre-approval Application'!$AS:$AS,ROW()-17)),"")</f>
        <v/>
      </c>
      <c r="E86" s="135"/>
    </row>
    <row r="87" spans="2:5" ht="14.25" hidden="1" customHeight="1" x14ac:dyDescent="0.25">
      <c r="B87" s="132" t="str">
        <f ca="1">IFERROR(IF(OR(LEFT(#REF!,3)="REF",LEFT(#REF!,3)="RFC"),"",T(INDIRECT("'Pre-approval Application'!D"&amp;SMALL('Pre-approval Application'!$AS:$AS,ROW()-17)))),"")</f>
        <v/>
      </c>
      <c r="C87" s="133" t="str">
        <f ca="1">IFERROR(IF(INDIRECT("'Pre-approval Application'!AK"&amp;SMALL('Pre-approval Application'!$AS:$AS,ROW()-17)),"Yes","No"),"")</f>
        <v/>
      </c>
      <c r="D87" s="133" t="str">
        <f ca="1">IFERROR(INDIRECT("'Pre-approval Application'!A"&amp;SMALL('Pre-approval Application'!$AS:$AS,ROW()-17)),"")</f>
        <v/>
      </c>
      <c r="E87" s="135"/>
    </row>
    <row r="88" spans="2:5" ht="14.25" hidden="1" customHeight="1" x14ac:dyDescent="0.25">
      <c r="B88" s="132" t="str">
        <f ca="1">IFERROR(IF(OR(LEFT(#REF!,3)="REF",LEFT(#REF!,3)="RFC"),"",T(INDIRECT("'Pre-approval Application'!D"&amp;SMALL('Pre-approval Application'!$AS:$AS,ROW()-17)))),"")</f>
        <v/>
      </c>
      <c r="C88" s="133" t="str">
        <f ca="1">IFERROR(IF(INDIRECT("'Pre-approval Application'!AK"&amp;SMALL('Pre-approval Application'!$AS:$AS,ROW()-17)),"Yes","No"),"")</f>
        <v/>
      </c>
      <c r="D88" s="133" t="str">
        <f ca="1">IFERROR(INDIRECT("'Pre-approval Application'!A"&amp;SMALL('Pre-approval Application'!$AS:$AS,ROW()-17)),"")</f>
        <v/>
      </c>
      <c r="E88" s="135"/>
    </row>
    <row r="89" spans="2:5" ht="10.7" hidden="1" customHeight="1" x14ac:dyDescent="0.25">
      <c r="B89" s="132" t="str">
        <f ca="1">IFERROR(IF(OR(LEFT(#REF!,3)="REF",LEFT(#REF!,3)="RFC"),"",T(INDIRECT("'Pre-approval Application'!D"&amp;SMALL('Pre-approval Application'!$AS:$AS,ROW()-17)))),"")</f>
        <v/>
      </c>
      <c r="C89" s="133" t="str">
        <f ca="1">IFERROR(IF(INDIRECT("'Pre-approval Application'!AK"&amp;SMALL('Pre-approval Application'!$AS:$AS,ROW()-17)),"Yes","No"),"")</f>
        <v/>
      </c>
      <c r="D89" s="133" t="str">
        <f ca="1">IFERROR(INDIRECT("'Pre-approval Application'!A"&amp;SMALL('Pre-approval Application'!$AS:$AS,ROW()-17)),"")</f>
        <v/>
      </c>
      <c r="E89" s="135"/>
    </row>
    <row r="90" spans="2:5" ht="14.25" hidden="1" customHeight="1" x14ac:dyDescent="0.25">
      <c r="B90" s="132" t="str">
        <f ca="1">IFERROR(IF(OR(LEFT(#REF!,3)="REF",LEFT(#REF!,3)="RFC"),"",T(INDIRECT("'Pre-approval Application'!D"&amp;SMALL('Pre-approval Application'!$AS:$AS,ROW()-17)))),"")</f>
        <v/>
      </c>
      <c r="C90" s="133" t="str">
        <f ca="1">IFERROR(IF(INDIRECT("'Pre-approval Application'!AK"&amp;SMALL('Pre-approval Application'!$AS:$AS,ROW()-17)),"Yes","No"),"")</f>
        <v/>
      </c>
      <c r="D90" s="133" t="str">
        <f ca="1">IFERROR(INDIRECT("'Pre-approval Application'!A"&amp;SMALL('Pre-approval Application'!$AS:$AS,ROW()-17)),"")</f>
        <v/>
      </c>
      <c r="E90" s="135"/>
    </row>
    <row r="91" spans="2:5" ht="14.25" hidden="1" customHeight="1" x14ac:dyDescent="0.25">
      <c r="B91" s="132" t="str">
        <f ca="1">IFERROR(IF(OR(LEFT(#REF!,3)="REF",LEFT(#REF!,3)="RFC"),"",T(INDIRECT("'Pre-approval Application'!D"&amp;SMALL('Pre-approval Application'!$AS:$AS,ROW()-17)))),"")</f>
        <v/>
      </c>
      <c r="C91" s="133" t="str">
        <f ca="1">IFERROR(IF(INDIRECT("'Pre-approval Application'!AK"&amp;SMALL('Pre-approval Application'!$AS:$AS,ROW()-17)),"Yes","No"),"")</f>
        <v/>
      </c>
      <c r="D91" s="133" t="str">
        <f ca="1">IFERROR(INDIRECT("'Pre-approval Application'!A"&amp;SMALL('Pre-approval Application'!$AS:$AS,ROW()-17)),"")</f>
        <v/>
      </c>
      <c r="E91" s="135"/>
    </row>
    <row r="92" spans="2:5" ht="14.25" hidden="1" customHeight="1" x14ac:dyDescent="0.25">
      <c r="B92" s="132" t="str">
        <f ca="1">IFERROR(IF(OR(LEFT(#REF!,3)="REF",LEFT(#REF!,3)="RFC"),"",T(INDIRECT("'Pre-approval Application'!D"&amp;SMALL('Pre-approval Application'!$AS:$AS,ROW()-17)))),"")</f>
        <v/>
      </c>
      <c r="C92" s="133" t="str">
        <f ca="1">IFERROR(IF(INDIRECT("'Pre-approval Application'!AK"&amp;SMALL('Pre-approval Application'!$AS:$AS,ROW()-17)),"Yes","No"),"")</f>
        <v/>
      </c>
      <c r="D92" s="133" t="str">
        <f ca="1">IFERROR(INDIRECT("'Pre-approval Application'!A"&amp;SMALL('Pre-approval Application'!$AS:$AS,ROW()-17)),"")</f>
        <v/>
      </c>
      <c r="E92" s="135"/>
    </row>
    <row r="93" spans="2:5" ht="14.25" hidden="1" customHeight="1" x14ac:dyDescent="0.25">
      <c r="B93" s="132" t="str">
        <f ca="1">IFERROR(IF(OR(LEFT(#REF!,3)="REF",LEFT(#REF!,3)="RFC"),"",T(INDIRECT("'Pre-approval Application'!D"&amp;SMALL('Pre-approval Application'!$AS:$AS,ROW()-17)))),"")</f>
        <v/>
      </c>
      <c r="C93" s="133" t="str">
        <f ca="1">IFERROR(IF(INDIRECT("'Pre-approval Application'!AK"&amp;SMALL('Pre-approval Application'!$AS:$AS,ROW()-17)),"Yes","No"),"")</f>
        <v/>
      </c>
      <c r="D93" s="136" t="str">
        <f ca="1">IFERROR(INDIRECT("'Pre-approval Application'!A"&amp;SMALL('Pre-approval Application'!$AS:$AS,ROW()-17)),"")</f>
        <v/>
      </c>
      <c r="E93" s="135"/>
    </row>
    <row r="94" spans="2:5" ht="14.25" hidden="1" customHeight="1" x14ac:dyDescent="0.25">
      <c r="B94" s="132" t="str">
        <f ca="1">IFERROR(IF(OR(LEFT(#REF!,3)="REF",LEFT(#REF!,3)="RFC"),"",T(INDIRECT("'Pre-approval Application'!D"&amp;SMALL('Pre-approval Application'!$AS:$AS,ROW()-17)))),"")</f>
        <v/>
      </c>
      <c r="C94" s="133" t="str">
        <f ca="1">IFERROR(IF(INDIRECT("'Pre-approval Application'!AK"&amp;SMALL('Pre-approval Application'!$AS:$AS,ROW()-17)),"Yes","No"),"")</f>
        <v/>
      </c>
      <c r="D94" s="136" t="str">
        <f ca="1">IFERROR(INDIRECT("'Pre-approval Application'!A"&amp;SMALL('Pre-approval Application'!$AS:$AS,ROW()-17)),"")</f>
        <v/>
      </c>
      <c r="E94" s="135"/>
    </row>
    <row r="95" spans="2:5" ht="14.25" hidden="1" customHeight="1" x14ac:dyDescent="0.25">
      <c r="B95" s="137" t="str">
        <f ca="1">IFERROR(IF(OR(LEFT(#REF!,3)="REF",LEFT(#REF!,3)="RFC"),"",T(INDIRECT("'Pre-approval Application'!D"&amp;SMALL('Pre-approval Application'!$AS:$AS,ROW()-17)))),"")</f>
        <v/>
      </c>
      <c r="C95" s="136" t="str">
        <f ca="1">IFERROR(IF(INDIRECT("'Pre-approval Application'!AK"&amp;SMALL('Pre-approval Application'!$AS:$AS,ROW()-17)),"Yes","No"),"")</f>
        <v/>
      </c>
      <c r="D95" s="136" t="str">
        <f ca="1">IFERROR(INDIRECT("'Pre-approval Application'!A"&amp;SMALL('Pre-approval Application'!$AS:$AS,ROW()-17)),"")</f>
        <v/>
      </c>
      <c r="E95" s="135"/>
    </row>
    <row r="96" spans="2:5" ht="14.25" hidden="1" customHeight="1" x14ac:dyDescent="0.25">
      <c r="B96" s="137" t="str">
        <f ca="1">IFERROR(IF(OR(LEFT(#REF!,3)="REF",LEFT(#REF!,3)="RFC"),"",T(INDIRECT("'Pre-approval Application'!D"&amp;SMALL('Pre-approval Application'!$AS:$AS,ROW()-17)))),"")</f>
        <v/>
      </c>
      <c r="C96" s="136" t="str">
        <f ca="1">IFERROR(IF(INDIRECT("'Pre-approval Application'!AK"&amp;SMALL('Pre-approval Application'!$AS:$AS,ROW()-17)),"Yes","No"),"")</f>
        <v/>
      </c>
      <c r="D96" s="136" t="str">
        <f ca="1">IFERROR(INDIRECT("'Pre-approval Application'!A"&amp;SMALL('Pre-approval Application'!$AS:$AS,ROW()-17)),"")</f>
        <v/>
      </c>
      <c r="E96" s="135"/>
    </row>
    <row r="97" spans="2:5" ht="14.25" hidden="1" customHeight="1" x14ac:dyDescent="0.25">
      <c r="B97" s="137" t="str">
        <f ca="1">IFERROR(IF(OR(LEFT(#REF!,3)="REF",LEFT(#REF!,3)="RFC"),"",T(INDIRECT("'Pre-approval Application'!D"&amp;SMALL('Pre-approval Application'!$AS:$AS,ROW()-17)))),"")</f>
        <v/>
      </c>
      <c r="C97" s="136" t="str">
        <f ca="1">IFERROR(IF(INDIRECT("'Pre-approval Application'!AK"&amp;SMALL('Pre-approval Application'!$AS:$AS,ROW()-17)),"Yes","No"),"")</f>
        <v/>
      </c>
      <c r="D97" s="136" t="str">
        <f ca="1">IFERROR(INDIRECT("'Pre-approval Application'!A"&amp;SMALL('Pre-approval Application'!$AS:$AS,ROW()-17)),"")</f>
        <v/>
      </c>
      <c r="E97" s="135"/>
    </row>
    <row r="98" spans="2:5" ht="14.25" hidden="1" customHeight="1" x14ac:dyDescent="0.25"/>
    <row r="99" spans="2:5" ht="14.25" hidden="1" customHeight="1" x14ac:dyDescent="0.25"/>
    <row r="100" spans="2:5" ht="14.25" hidden="1" customHeight="1" x14ac:dyDescent="0.25"/>
    <row r="101" spans="2:5" ht="14.25" hidden="1" customHeight="1" x14ac:dyDescent="0.25"/>
    <row r="102" spans="2:5" ht="14.25" hidden="1" customHeight="1" x14ac:dyDescent="0.25"/>
    <row r="103" spans="2:5" ht="14.25" hidden="1" customHeight="1" x14ac:dyDescent="0.25"/>
    <row r="104" spans="2:5" ht="14.25" customHeight="1" x14ac:dyDescent="0.25"/>
    <row r="105" spans="2:5" ht="14.25" customHeight="1" x14ac:dyDescent="0.25"/>
    <row r="106" spans="2:5" ht="14.25" customHeight="1" x14ac:dyDescent="0.25"/>
  </sheetData>
  <sheetProtection selectLockedCells="1"/>
  <mergeCells count="7">
    <mergeCell ref="B21:F21"/>
    <mergeCell ref="B23:F23"/>
    <mergeCell ref="B8:D8"/>
    <mergeCell ref="B9:D9"/>
    <mergeCell ref="B11:D11"/>
    <mergeCell ref="B19:E19"/>
    <mergeCell ref="B13:F13"/>
  </mergeCells>
  <pageMargins left="0.25" right="0.25" top="0.72916666666666663" bottom="0.75" header="0.3" footer="0.3"/>
  <pageSetup orientation="portrait" horizontalDpi="1200" verticalDpi="1200" r:id="rId1"/>
  <headerFooter scaleWithDoc="0">
    <oddHeader>&amp;C&amp;"-,Bold"&amp;12Business Energy Rebates Pre-approval Letter</oddHeader>
    <oddFooter>&amp;L&amp;K01+017855-MY-DCSEU (855-693-2738)&amp;C&amp;K01+01780 M Street, SE, Suite 310
Washington, DC 20003&amp;R&amp;K01+017www.DCSEU.com</oddFooter>
  </headerFooter>
  <rowBreaks count="1" manualBreakCount="1">
    <brk id="31" max="5"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I75"/>
  <sheetViews>
    <sheetView showGridLines="0" view="pageBreakPreview" zoomScaleNormal="100" zoomScaleSheetLayoutView="100" workbookViewId="0"/>
  </sheetViews>
  <sheetFormatPr defaultColWidth="9.140625" defaultRowHeight="12" zeroHeight="1" x14ac:dyDescent="0.2"/>
  <cols>
    <col min="1" max="1" width="9" style="146" customWidth="1"/>
    <col min="2" max="2" width="37.28515625" style="146" customWidth="1"/>
    <col min="3" max="3" width="39.28515625" style="146" customWidth="1"/>
    <col min="4" max="4" width="23.28515625" style="146" customWidth="1"/>
    <col min="5" max="5" width="18.140625" style="146" customWidth="1"/>
    <col min="6" max="7" width="9" style="146" customWidth="1"/>
    <col min="8" max="8" width="6.140625" style="146" customWidth="1"/>
    <col min="9" max="9" width="4.7109375" style="147" customWidth="1"/>
    <col min="10" max="48" width="2.5703125" style="146" customWidth="1"/>
    <col min="49" max="16384" width="9.140625" style="146"/>
  </cols>
  <sheetData>
    <row r="1" spans="1:9" ht="12.75" x14ac:dyDescent="0.2">
      <c r="A1" s="393" t="s">
        <v>490</v>
      </c>
      <c r="B1" s="394"/>
      <c r="C1" s="90" t="s">
        <v>392</v>
      </c>
      <c r="D1" s="394" t="str">
        <f>T('Pre-approval Application'!$A$20&amp;" "&amp;'Pre-approval Application'!$G$20)</f>
        <v xml:space="preserve"> </v>
      </c>
      <c r="E1" s="395" t="s">
        <v>491</v>
      </c>
      <c r="F1" s="391" t="s">
        <v>506</v>
      </c>
      <c r="G1" s="391"/>
      <c r="H1" s="391"/>
    </row>
    <row r="2" spans="1:9" x14ac:dyDescent="0.2">
      <c r="C2" s="90" t="s">
        <v>492</v>
      </c>
      <c r="D2" s="480" t="str">
        <f>T('Pre-approval Application'!$A$16)</f>
        <v/>
      </c>
      <c r="F2" s="391"/>
      <c r="G2" s="391"/>
    </row>
    <row r="3" spans="1:9" x14ac:dyDescent="0.2">
      <c r="A3" s="395" t="s">
        <v>493</v>
      </c>
      <c r="B3" s="394"/>
      <c r="D3" s="439" t="str">
        <f>T('Pre-approval Application'!$A$18)&amp;IF(T('Pre-approval Application'!$T$18)&lt;&gt;"",", Unit "&amp;T('Pre-approval Application'!$T$18),"")</f>
        <v/>
      </c>
      <c r="E3" s="90" t="s">
        <v>393</v>
      </c>
      <c r="F3" s="396" t="s">
        <v>494</v>
      </c>
      <c r="G3" s="396" t="s">
        <v>495</v>
      </c>
      <c r="H3" s="147"/>
    </row>
    <row r="4" spans="1:9" x14ac:dyDescent="0.2">
      <c r="D4" s="440" t="str">
        <f>T('Pre-approval Application'!$Z$18)&amp;", "&amp;T('Pre-approval Application'!$AF$18)&amp;" "&amp;'Pre-approval Application'!$AI$18</f>
        <v xml:space="preserve">Washington, DC </v>
      </c>
      <c r="E4" s="90" t="s">
        <v>394</v>
      </c>
      <c r="F4" s="396" t="s">
        <v>494</v>
      </c>
      <c r="G4" s="396" t="s">
        <v>495</v>
      </c>
    </row>
    <row r="5" spans="1:9" x14ac:dyDescent="0.2">
      <c r="C5" s="394"/>
      <c r="D5" s="391"/>
      <c r="E5" s="391"/>
      <c r="F5" s="391"/>
    </row>
    <row r="6" spans="1:9" x14ac:dyDescent="0.2">
      <c r="A6" s="389" t="s">
        <v>13</v>
      </c>
      <c r="B6" s="389" t="s">
        <v>496</v>
      </c>
      <c r="C6" s="389" t="s">
        <v>389</v>
      </c>
      <c r="D6" s="389" t="s">
        <v>105</v>
      </c>
      <c r="E6" s="389" t="s">
        <v>100</v>
      </c>
      <c r="F6" s="83" t="s">
        <v>390</v>
      </c>
      <c r="G6" s="83" t="s">
        <v>391</v>
      </c>
      <c r="H6" s="147"/>
      <c r="I6" s="146"/>
    </row>
    <row r="7" spans="1:9" s="401" customFormat="1" ht="15" customHeight="1" x14ac:dyDescent="0.25">
      <c r="A7" s="397" t="str">
        <f ca="1">IFERROR(INDIRECT("'Pre-approval Application'!$A"&amp;SMALL('Pre-approval Application'!$AL:AL,ROW()-6)),"")</f>
        <v/>
      </c>
      <c r="B7" s="442" t="str">
        <f ca="1">IFERROR(INDEX('background information'!$C$12:$C$158,MATCH(INDIRECT("'Pre-approval Application'!A"&amp;SMALL('Pre-approval Application'!$AL:$AL,ROW()-6)),'background information'!$B$12:$B$158,0),1),"")</f>
        <v/>
      </c>
      <c r="C7"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7" s="398" t="str">
        <f ca="1">IF(LEFT(Table14[[#This Row],[Code]],2)="FS",IFERROR(INDIRECT("'Pre-approval Application'!AA"&amp;SMALL('Pre-approval Application'!$AL:$AL,ROW()-6)),""),IFERROR(INDIRECT("'Pre-approval Application'!Y"&amp;SMALL('Pre-approval Application'!$AL:$AL,ROW()-6)),""))</f>
        <v/>
      </c>
      <c r="E7" s="399" t="str">
        <f ca="1">IFERROR(INDIRECT("'Pre-approval Application'!AG"&amp;SMALL('Pre-approval Application'!$AL:$AL,ROW()-6)),"")</f>
        <v/>
      </c>
      <c r="F7" s="400"/>
      <c r="G7" s="397"/>
      <c r="H7" s="402"/>
    </row>
    <row r="8" spans="1:9" s="401" customFormat="1" ht="15" customHeight="1" x14ac:dyDescent="0.25">
      <c r="A8" s="397" t="str">
        <f ca="1">IFERROR(INDIRECT("'Pre-approval Application'!$A"&amp;SMALL('Pre-approval Application'!$AL:AL,ROW()-6)),"")</f>
        <v/>
      </c>
      <c r="B8" s="397" t="str">
        <f ca="1">IFERROR(INDEX('background information'!$C$12:$C$158,MATCH(INDIRECT("'Pre-approval Application'!A"&amp;SMALL('Pre-approval Application'!$AL:$AL,ROW()-6)),'background information'!$B$12:$B$158,0),1),"")</f>
        <v/>
      </c>
      <c r="C8"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8" s="398" t="str">
        <f ca="1">IF(LEFT(Table14[[#This Row],[Code]],2)="FS",IFERROR(INDIRECT("'Pre-approval Application'!AA"&amp;SMALL('Pre-approval Application'!$AL:$AL,ROW()-6)),""),IFERROR(INDIRECT("'Pre-approval Application'!Y"&amp;SMALL('Pre-approval Application'!$AL:$AL,ROW()-6)),""))</f>
        <v/>
      </c>
      <c r="E8" s="399" t="str">
        <f ca="1">IFERROR(INDIRECT("'Pre-approval Application'!AG"&amp;SMALL('Pre-approval Application'!$AL:$AL,ROW()-6)),"")</f>
        <v/>
      </c>
      <c r="F8" s="400"/>
      <c r="G8" s="397"/>
      <c r="H8" s="402"/>
    </row>
    <row r="9" spans="1:9" s="401" customFormat="1" ht="15" customHeight="1" x14ac:dyDescent="0.25">
      <c r="A9" s="397" t="str">
        <f ca="1">IFERROR(INDIRECT("'Pre-approval Application'!$A"&amp;SMALL('Pre-approval Application'!$AL:AL,ROW()-6)),"")</f>
        <v/>
      </c>
      <c r="B9" s="442" t="str">
        <f ca="1">IFERROR(INDEX('background information'!$C$12:$C$158,MATCH(INDIRECT("'Pre-approval Application'!A"&amp;SMALL('Pre-approval Application'!$AL:$AL,ROW()-6)),'background information'!$B$12:$B$158,0),1),"")</f>
        <v/>
      </c>
      <c r="C9"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9" s="398" t="str">
        <f ca="1">IF(LEFT(Table14[[#This Row],[Code]],2)="FS",IFERROR(INDIRECT("'Pre-approval Application'!AA"&amp;SMALL('Pre-approval Application'!$AL:$AL,ROW()-6)),""),IFERROR(INDIRECT("'Pre-approval Application'!Y"&amp;SMALL('Pre-approval Application'!$AL:$AL,ROW()-6)),""))</f>
        <v/>
      </c>
      <c r="E9" s="399" t="str">
        <f ca="1">IFERROR(INDIRECT("'Pre-approval Application'!AG"&amp;SMALL('Pre-approval Application'!$AL:$AL,ROW()-6)),"")</f>
        <v/>
      </c>
      <c r="F9" s="400"/>
      <c r="G9" s="397"/>
      <c r="H9" s="402"/>
    </row>
    <row r="10" spans="1:9" s="401" customFormat="1" ht="15" customHeight="1" x14ac:dyDescent="0.25">
      <c r="A10" s="397" t="str">
        <f ca="1">IFERROR(INDIRECT("'Pre-approval Application'!$A"&amp;SMALL('Pre-approval Application'!$AL:AL,ROW()-6)),"")</f>
        <v/>
      </c>
      <c r="B10" s="442" t="str">
        <f ca="1">IFERROR(INDEX('background information'!$C$12:$C$158,MATCH(INDIRECT("'Pre-approval Application'!A"&amp;SMALL('Pre-approval Application'!$AL:$AL,ROW()-6)),'background information'!$B$12:$B$158,0),1),"")</f>
        <v/>
      </c>
      <c r="C10"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0" s="398" t="str">
        <f ca="1">IF(LEFT(Table14[[#This Row],[Code]],2)="FS",IFERROR(INDIRECT("'Pre-approval Application'!AA"&amp;SMALL('Pre-approval Application'!$AL:$AL,ROW()-6)),""),IFERROR(INDIRECT("'Pre-approval Application'!Y"&amp;SMALL('Pre-approval Application'!$AL:$AL,ROW()-6)),""))</f>
        <v/>
      </c>
      <c r="E10" s="399" t="str">
        <f ca="1">IFERROR(INDIRECT("'Pre-approval Application'!AG"&amp;SMALL('Pre-approval Application'!$AL:$AL,ROW()-6)),"")</f>
        <v/>
      </c>
      <c r="F10" s="400"/>
      <c r="G10" s="397"/>
      <c r="H10" s="402"/>
    </row>
    <row r="11" spans="1:9" s="401" customFormat="1" ht="15" customHeight="1" x14ac:dyDescent="0.25">
      <c r="A11" s="397" t="str">
        <f ca="1">IFERROR(INDIRECT("'Pre-approval Application'!$A"&amp;SMALL('Pre-approval Application'!$AL:AL,ROW()-6)),"")</f>
        <v/>
      </c>
      <c r="B11" s="442" t="str">
        <f ca="1">IFERROR(INDEX('background information'!$C$12:$C$158,MATCH(INDIRECT("'Pre-approval Application'!A"&amp;SMALL('Pre-approval Application'!$AL:$AL,ROW()-6)),'background information'!$B$12:$B$158,0),1),"")</f>
        <v/>
      </c>
      <c r="C11"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1" s="398" t="str">
        <f ca="1">IF(LEFT(Table14[[#This Row],[Code]],2)="FS",IFERROR(INDIRECT("'Pre-approval Application'!AA"&amp;SMALL('Pre-approval Application'!$AL:$AL,ROW()-6)),""),IFERROR(INDIRECT("'Pre-approval Application'!Y"&amp;SMALL('Pre-approval Application'!$AL:$AL,ROW()-6)),""))</f>
        <v/>
      </c>
      <c r="E11" s="399" t="str">
        <f ca="1">IFERROR(INDIRECT("'Pre-approval Application'!AG"&amp;SMALL('Pre-approval Application'!$AL:$AL,ROW()-6)),"")</f>
        <v/>
      </c>
      <c r="F11" s="400"/>
      <c r="G11" s="397"/>
      <c r="H11" s="402"/>
    </row>
    <row r="12" spans="1:9" s="401" customFormat="1" ht="15" customHeight="1" x14ac:dyDescent="0.25">
      <c r="A12" s="397" t="str">
        <f ca="1">IFERROR(INDIRECT("'Pre-approval Application'!$A"&amp;SMALL('Pre-approval Application'!$AL:AL,ROW()-6)),"")</f>
        <v/>
      </c>
      <c r="B12" s="442" t="str">
        <f ca="1">IFERROR(INDEX('background information'!$C$12:$C$158,MATCH(INDIRECT("'Pre-approval Application'!A"&amp;SMALL('Pre-approval Application'!$AL:$AL,ROW()-6)),'background information'!$B$12:$B$158,0),1),"")</f>
        <v/>
      </c>
      <c r="C12"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2" s="398" t="str">
        <f ca="1">IF(LEFT(Table14[[#This Row],[Code]],2)="FS",IFERROR(INDIRECT("'Pre-approval Application'!AA"&amp;SMALL('Pre-approval Application'!$AL:$AL,ROW()-6)),""),IFERROR(INDIRECT("'Pre-approval Application'!Y"&amp;SMALL('Pre-approval Application'!$AL:$AL,ROW()-6)),""))</f>
        <v/>
      </c>
      <c r="E12" s="399" t="str">
        <f ca="1">IFERROR(INDIRECT("'Pre-approval Application'!AG"&amp;SMALL('Pre-approval Application'!$AL:$AL,ROW()-6)),"")</f>
        <v/>
      </c>
      <c r="F12" s="400"/>
      <c r="G12" s="397"/>
      <c r="H12" s="402"/>
    </row>
    <row r="13" spans="1:9" s="401" customFormat="1" ht="15" customHeight="1" x14ac:dyDescent="0.25">
      <c r="A13" s="397" t="str">
        <f ca="1">IFERROR(INDIRECT("'Pre-approval Application'!$A"&amp;SMALL('Pre-approval Application'!$AL:AL,ROW()-6)),"")</f>
        <v/>
      </c>
      <c r="B13" s="442" t="str">
        <f ca="1">IFERROR(INDEX('background information'!$C$12:$C$158,MATCH(INDIRECT("'Pre-approval Application'!A"&amp;SMALL('Pre-approval Application'!$AL:$AL,ROW()-6)),'background information'!$B$12:$B$158,0),1),"")</f>
        <v/>
      </c>
      <c r="C13"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3" s="398" t="str">
        <f ca="1">IF(LEFT(Table14[[#This Row],[Code]],2)="FS",IFERROR(INDIRECT("'Pre-approval Application'!AA"&amp;SMALL('Pre-approval Application'!$AL:$AL,ROW()-6)),""),IFERROR(INDIRECT("'Pre-approval Application'!Y"&amp;SMALL('Pre-approval Application'!$AL:$AL,ROW()-6)),""))</f>
        <v/>
      </c>
      <c r="E13" s="399" t="str">
        <f ca="1">IFERROR(INDIRECT("'Pre-approval Application'!AG"&amp;SMALL('Pre-approval Application'!$AL:$AL,ROW()-6)),"")</f>
        <v/>
      </c>
      <c r="F13" s="400"/>
      <c r="G13" s="397"/>
      <c r="H13" s="402"/>
    </row>
    <row r="14" spans="1:9" s="401" customFormat="1" ht="15" customHeight="1" x14ac:dyDescent="0.25">
      <c r="A14" s="397" t="str">
        <f ca="1">IFERROR(INDIRECT("'Pre-approval Application'!$A"&amp;SMALL('Pre-approval Application'!$AL:AL,ROW()-6)),"")</f>
        <v/>
      </c>
      <c r="B14" s="397" t="str">
        <f ca="1">IFERROR(INDEX('background information'!$C$12:$C$158,MATCH(INDIRECT("'Pre-approval Application'!A"&amp;SMALL('Pre-approval Application'!$AL:$AL,ROW()-6)),'background information'!$B$12:$B$158,0),1),"")</f>
        <v/>
      </c>
      <c r="C14"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4" s="398" t="str">
        <f ca="1">IF(LEFT(Table14[[#This Row],[Code]],2)="FS",IFERROR(INDIRECT("'Pre-approval Application'!AA"&amp;SMALL('Pre-approval Application'!$AL:$AL,ROW()-6)),""),IFERROR(INDIRECT("'Pre-approval Application'!Y"&amp;SMALL('Pre-approval Application'!$AL:$AL,ROW()-6)),""))</f>
        <v/>
      </c>
      <c r="E14" s="399" t="str">
        <f ca="1">IFERROR(INDIRECT("'Pre-approval Application'!AG"&amp;SMALL('Pre-approval Application'!$AL:$AL,ROW()-6)),"")</f>
        <v/>
      </c>
      <c r="F14" s="400"/>
      <c r="G14" s="397"/>
      <c r="H14" s="402"/>
    </row>
    <row r="15" spans="1:9" s="401" customFormat="1" ht="15" customHeight="1" x14ac:dyDescent="0.25">
      <c r="A15" s="397" t="str">
        <f ca="1">IFERROR(INDIRECT("'Pre-approval Application'!$A"&amp;SMALL('Pre-approval Application'!$AL:AL,ROW()-6)),"")</f>
        <v/>
      </c>
      <c r="B15" s="442" t="str">
        <f ca="1">IFERROR(INDEX('background information'!$C$12:$C$158,MATCH(INDIRECT("'Pre-approval Application'!A"&amp;SMALL('Pre-approval Application'!$AL:$AL,ROW()-6)),'background information'!$B$12:$B$158,0),1),"")</f>
        <v/>
      </c>
      <c r="C15"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5" s="398" t="str">
        <f ca="1">IF(LEFT(Table14[[#This Row],[Code]],2)="FS",IFERROR(INDIRECT("'Pre-approval Application'!AA"&amp;SMALL('Pre-approval Application'!$AL:$AL,ROW()-6)),""),IFERROR(INDIRECT("'Pre-approval Application'!Y"&amp;SMALL('Pre-approval Application'!$AL:$AL,ROW()-6)),""))</f>
        <v/>
      </c>
      <c r="E15" s="399" t="str">
        <f ca="1">IFERROR(INDIRECT("'Pre-approval Application'!AG"&amp;SMALL('Pre-approval Application'!$AL:$AL,ROW()-6)),"")</f>
        <v/>
      </c>
      <c r="F15" s="400"/>
      <c r="G15" s="397"/>
      <c r="H15" s="402"/>
    </row>
    <row r="16" spans="1:9" s="401" customFormat="1" ht="15" customHeight="1" x14ac:dyDescent="0.25">
      <c r="A16" s="397" t="str">
        <f ca="1">IFERROR(INDIRECT("'Pre-approval Application'!$A"&amp;SMALL('Pre-approval Application'!$AL:AL,ROW()-6)),"")</f>
        <v/>
      </c>
      <c r="B16" s="442" t="str">
        <f ca="1">IFERROR(INDEX('background information'!$C$12:$C$158,MATCH(INDIRECT("'Pre-approval Application'!A"&amp;SMALL('Pre-approval Application'!$AL:$AL,ROW()-6)),'background information'!$B$12:$B$158,0),1),"")</f>
        <v/>
      </c>
      <c r="C16"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6" s="398" t="str">
        <f ca="1">IF(LEFT(Table14[[#This Row],[Code]],2)="FS",IFERROR(INDIRECT("'Pre-approval Application'!AA"&amp;SMALL('Pre-approval Application'!$AL:$AL,ROW()-6)),""),IFERROR(INDIRECT("'Pre-approval Application'!Y"&amp;SMALL('Pre-approval Application'!$AL:$AL,ROW()-6)),""))</f>
        <v/>
      </c>
      <c r="E16" s="399" t="str">
        <f ca="1">IFERROR(INDIRECT("'Pre-approval Application'!AG"&amp;SMALL('Pre-approval Application'!$AL:$AL,ROW()-6)),"")</f>
        <v/>
      </c>
      <c r="F16" s="400"/>
      <c r="G16" s="397"/>
      <c r="H16" s="402"/>
    </row>
    <row r="17" spans="1:8" s="401" customFormat="1" ht="15" customHeight="1" x14ac:dyDescent="0.25">
      <c r="A17" s="397" t="str">
        <f ca="1">IFERROR(INDIRECT("'Pre-approval Application'!$A"&amp;SMALL('Pre-approval Application'!$AL:AL,ROW()-6)),"")</f>
        <v/>
      </c>
      <c r="B17" s="442" t="str">
        <f ca="1">IFERROR(INDEX('background information'!$C$12:$C$158,MATCH(INDIRECT("'Pre-approval Application'!A"&amp;SMALL('Pre-approval Application'!$AL:$AL,ROW()-6)),'background information'!$B$12:$B$158,0),1),"")</f>
        <v/>
      </c>
      <c r="C17"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7" s="398" t="str">
        <f ca="1">IF(LEFT(Table14[[#This Row],[Code]],2)="FS",IFERROR(INDIRECT("'Pre-approval Application'!AA"&amp;SMALL('Pre-approval Application'!$AL:$AL,ROW()-6)),""),IFERROR(INDIRECT("'Pre-approval Application'!Y"&amp;SMALL('Pre-approval Application'!$AL:$AL,ROW()-6)),""))</f>
        <v/>
      </c>
      <c r="E17" s="399" t="str">
        <f ca="1">IFERROR(INDIRECT("'Pre-approval Application'!AG"&amp;SMALL('Pre-approval Application'!$AL:$AL,ROW()-6)),"")</f>
        <v/>
      </c>
      <c r="F17" s="400"/>
      <c r="G17" s="397"/>
      <c r="H17" s="402"/>
    </row>
    <row r="18" spans="1:8" s="401" customFormat="1" ht="15" customHeight="1" x14ac:dyDescent="0.25">
      <c r="A18" s="397" t="str">
        <f ca="1">IFERROR(INDIRECT("'Pre-approval Application'!$A"&amp;SMALL('Pre-approval Application'!$AL:AL,ROW()-6)),"")</f>
        <v/>
      </c>
      <c r="B18" s="442" t="str">
        <f ca="1">IFERROR(INDEX('background information'!$C$12:$C$158,MATCH(INDIRECT("'Pre-approval Application'!A"&amp;SMALL('Pre-approval Application'!$AL:$AL,ROW()-6)),'background information'!$B$12:$B$158,0),1),"")</f>
        <v/>
      </c>
      <c r="C18"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8" s="398" t="str">
        <f ca="1">IF(LEFT(Table14[[#This Row],[Code]],2)="FS",IFERROR(INDIRECT("'Pre-approval Application'!AA"&amp;SMALL('Pre-approval Application'!$AL:$AL,ROW()-6)),""),IFERROR(INDIRECT("'Pre-approval Application'!Y"&amp;SMALL('Pre-approval Application'!$AL:$AL,ROW()-6)),""))</f>
        <v/>
      </c>
      <c r="E18" s="399" t="str">
        <f ca="1">IFERROR(INDIRECT("'Pre-approval Application'!AG"&amp;SMALL('Pre-approval Application'!$AL:$AL,ROW()-6)),"")</f>
        <v/>
      </c>
      <c r="F18" s="400"/>
      <c r="G18" s="397"/>
      <c r="H18" s="402"/>
    </row>
    <row r="19" spans="1:8" s="401" customFormat="1" ht="15" customHeight="1" x14ac:dyDescent="0.25">
      <c r="A19" s="397" t="str">
        <f ca="1">IFERROR(INDIRECT("'Pre-approval Application'!$A"&amp;SMALL('Pre-approval Application'!$AL:AL,ROW()-6)),"")</f>
        <v/>
      </c>
      <c r="B19" s="442" t="str">
        <f ca="1">IFERROR(INDEX('background information'!$C$12:$C$158,MATCH(INDIRECT("'Pre-approval Application'!A"&amp;SMALL('Pre-approval Application'!$AL:$AL,ROW()-6)),'background information'!$B$12:$B$158,0),1),"")</f>
        <v/>
      </c>
      <c r="C19"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19" s="398" t="str">
        <f ca="1">IF(LEFT(Table14[[#This Row],[Code]],2)="FS",IFERROR(INDIRECT("'Pre-approval Application'!AA"&amp;SMALL('Pre-approval Application'!$AL:$AL,ROW()-6)),""),IFERROR(INDIRECT("'Pre-approval Application'!Y"&amp;SMALL('Pre-approval Application'!$AL:$AL,ROW()-6)),""))</f>
        <v/>
      </c>
      <c r="E19" s="399" t="str">
        <f ca="1">IFERROR(INDIRECT("'Pre-approval Application'!AG"&amp;SMALL('Pre-approval Application'!$AL:$AL,ROW()-6)),"")</f>
        <v/>
      </c>
      <c r="F19" s="400"/>
      <c r="G19" s="397"/>
      <c r="H19" s="402"/>
    </row>
    <row r="20" spans="1:8" s="401" customFormat="1" ht="15" customHeight="1" x14ac:dyDescent="0.25">
      <c r="A20" s="397" t="str">
        <f ca="1">IFERROR(INDIRECT("'Pre-approval Application'!$A"&amp;SMALL('Pre-approval Application'!$AL:AL,ROW()-6)),"")</f>
        <v/>
      </c>
      <c r="B20" s="442" t="str">
        <f ca="1">IFERROR(INDEX('background information'!$C$12:$C$158,MATCH(INDIRECT("'Pre-approval Application'!A"&amp;SMALL('Pre-approval Application'!$AL:$AL,ROW()-6)),'background information'!$B$12:$B$158,0),1),"")</f>
        <v/>
      </c>
      <c r="C20"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0" s="398" t="str">
        <f ca="1">IF(LEFT(Table14[[#This Row],[Code]],2)="FS",IFERROR(INDIRECT("'Pre-approval Application'!AA"&amp;SMALL('Pre-approval Application'!$AL:$AL,ROW()-6)),""),IFERROR(INDIRECT("'Pre-approval Application'!Y"&amp;SMALL('Pre-approval Application'!$AL:$AL,ROW()-6)),""))</f>
        <v/>
      </c>
      <c r="E20" s="399" t="str">
        <f ca="1">IFERROR(INDIRECT("'Pre-approval Application'!AG"&amp;SMALL('Pre-approval Application'!$AL:$AL,ROW()-6)),"")</f>
        <v/>
      </c>
      <c r="F20" s="400"/>
      <c r="G20" s="397"/>
      <c r="H20" s="402"/>
    </row>
    <row r="21" spans="1:8" s="401" customFormat="1" ht="15" customHeight="1" x14ac:dyDescent="0.25">
      <c r="A21" s="397" t="str">
        <f ca="1">IFERROR(INDIRECT("'Pre-approval Application'!$A"&amp;SMALL('Pre-approval Application'!$AL:AL,ROW()-6)),"")</f>
        <v/>
      </c>
      <c r="B21" s="442" t="str">
        <f ca="1">IFERROR(INDEX('background information'!$C$12:$C$158,MATCH(INDIRECT("'Pre-approval Application'!A"&amp;SMALL('Pre-approval Application'!$AL:$AL,ROW()-6)),'background information'!$B$12:$B$158,0),1),"")</f>
        <v/>
      </c>
      <c r="C21"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1" s="398" t="str">
        <f ca="1">IF(LEFT(Table14[[#This Row],[Code]],2)="FS",IFERROR(INDIRECT("'Pre-approval Application'!AA"&amp;SMALL('Pre-approval Application'!$AL:$AL,ROW()-6)),""),IFERROR(INDIRECT("'Pre-approval Application'!Y"&amp;SMALL('Pre-approval Application'!$AL:$AL,ROW()-6)),""))</f>
        <v/>
      </c>
      <c r="E21" s="399" t="str">
        <f ca="1">IFERROR(INDIRECT("'Pre-approval Application'!AG"&amp;SMALL('Pre-approval Application'!$AL:$AL,ROW()-6)),"")</f>
        <v/>
      </c>
      <c r="F21" s="400"/>
      <c r="G21" s="397"/>
      <c r="H21" s="402"/>
    </row>
    <row r="22" spans="1:8" s="401" customFormat="1" ht="15" customHeight="1" x14ac:dyDescent="0.25">
      <c r="A22" s="397" t="str">
        <f ca="1">IFERROR(INDIRECT("'Pre-approval Application'!$A"&amp;SMALL('Pre-approval Application'!$AL:AL,ROW()-6)),"")</f>
        <v/>
      </c>
      <c r="B22" s="442" t="str">
        <f ca="1">IFERROR(INDEX('background information'!$C$12:$C$158,MATCH(INDIRECT("'Pre-approval Application'!A"&amp;SMALL('Pre-approval Application'!$AL:$AL,ROW()-6)),'background information'!$B$12:$B$158,0),1),"")</f>
        <v/>
      </c>
      <c r="C22"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2" s="398" t="str">
        <f ca="1">IF(LEFT(Table14[[#This Row],[Code]],2)="FS",IFERROR(INDIRECT("'Pre-approval Application'!AA"&amp;SMALL('Pre-approval Application'!$AL:$AL,ROW()-6)),""),IFERROR(INDIRECT("'Pre-approval Application'!Y"&amp;SMALL('Pre-approval Application'!$AL:$AL,ROW()-6)),""))</f>
        <v/>
      </c>
      <c r="E22" s="399" t="str">
        <f ca="1">IFERROR(INDIRECT("'Pre-approval Application'!AG"&amp;SMALL('Pre-approval Application'!$AL:$AL,ROW()-6)),"")</f>
        <v/>
      </c>
      <c r="F22" s="400"/>
      <c r="G22" s="397"/>
      <c r="H22" s="402"/>
    </row>
    <row r="23" spans="1:8" s="401" customFormat="1" ht="15" customHeight="1" x14ac:dyDescent="0.25">
      <c r="A23" s="397" t="str">
        <f ca="1">IFERROR(INDIRECT("'Pre-approval Application'!$A"&amp;SMALL('Pre-approval Application'!$AL:AL,ROW()-6)),"")</f>
        <v/>
      </c>
      <c r="B23" s="442" t="str">
        <f ca="1">IFERROR(INDEX('background information'!$C$12:$C$158,MATCH(INDIRECT("'Pre-approval Application'!A"&amp;SMALL('Pre-approval Application'!$AL:$AL,ROW()-6)),'background information'!$B$12:$B$158,0),1),"")</f>
        <v/>
      </c>
      <c r="C23"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3" s="398" t="str">
        <f ca="1">IF(LEFT(Table14[[#This Row],[Code]],2)="FS",IFERROR(INDIRECT("'Pre-approval Application'!AA"&amp;SMALL('Pre-approval Application'!$AL:$AL,ROW()-6)),""),IFERROR(INDIRECT("'Pre-approval Application'!Y"&amp;SMALL('Pre-approval Application'!$AL:$AL,ROW()-6)),""))</f>
        <v/>
      </c>
      <c r="E23" s="399" t="str">
        <f ca="1">IFERROR(INDIRECT("'Pre-approval Application'!AG"&amp;SMALL('Pre-approval Application'!$AL:$AL,ROW()-6)),"")</f>
        <v/>
      </c>
      <c r="F23" s="400"/>
      <c r="G23" s="397"/>
      <c r="H23" s="402"/>
    </row>
    <row r="24" spans="1:8" s="401" customFormat="1" ht="15" customHeight="1" x14ac:dyDescent="0.25">
      <c r="A24" s="397" t="str">
        <f ca="1">IFERROR(INDIRECT("'Pre-approval Application'!$A"&amp;SMALL('Pre-approval Application'!$AL:AL,ROW()-6)),"")</f>
        <v/>
      </c>
      <c r="B24" s="442" t="str">
        <f ca="1">IFERROR(INDEX('background information'!$C$12:$C$158,MATCH(INDIRECT("'Pre-approval Application'!A"&amp;SMALL('Pre-approval Application'!$AL:$AL,ROW()-6)),'background information'!$B$12:$B$158,0),1),"")</f>
        <v/>
      </c>
      <c r="C24"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4" s="398" t="str">
        <f ca="1">IF(LEFT(Table14[[#This Row],[Code]],2)="FS",IFERROR(INDIRECT("'Pre-approval Application'!AA"&amp;SMALL('Pre-approval Application'!$AL:$AL,ROW()-6)),""),IFERROR(INDIRECT("'Pre-approval Application'!Y"&amp;SMALL('Pre-approval Application'!$AL:$AL,ROW()-6)),""))</f>
        <v/>
      </c>
      <c r="E24" s="399" t="str">
        <f ca="1">IFERROR(INDIRECT("'Pre-approval Application'!AG"&amp;SMALL('Pre-approval Application'!$AL:$AL,ROW()-6)),"")</f>
        <v/>
      </c>
      <c r="F24" s="400"/>
      <c r="G24" s="397"/>
      <c r="H24" s="402"/>
    </row>
    <row r="25" spans="1:8" s="401" customFormat="1" ht="15" customHeight="1" x14ac:dyDescent="0.25">
      <c r="A25" s="397" t="str">
        <f ca="1">IFERROR(INDIRECT("'Pre-approval Application'!$A"&amp;SMALL('Pre-approval Application'!$AL:AL,ROW()-6)),"")</f>
        <v/>
      </c>
      <c r="B25" s="442" t="str">
        <f ca="1">IFERROR(INDEX('background information'!$C$12:$C$158,MATCH(INDIRECT("'Pre-approval Application'!A"&amp;SMALL('Pre-approval Application'!$AL:$AL,ROW()-6)),'background information'!$B$12:$B$158,0),1),"")</f>
        <v/>
      </c>
      <c r="C25"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5" s="398" t="str">
        <f ca="1">IF(LEFT(Table14[[#This Row],[Code]],2)="FS",IFERROR(INDIRECT("'Pre-approval Application'!AA"&amp;SMALL('Pre-approval Application'!$AL:$AL,ROW()-6)),""),IFERROR(INDIRECT("'Pre-approval Application'!Y"&amp;SMALL('Pre-approval Application'!$AL:$AL,ROW()-6)),""))</f>
        <v/>
      </c>
      <c r="E25" s="399" t="str">
        <f ca="1">IFERROR(INDIRECT("'Pre-approval Application'!AG"&amp;SMALL('Pre-approval Application'!$AL:$AL,ROW()-6)),"")</f>
        <v/>
      </c>
      <c r="F25" s="400"/>
      <c r="G25" s="397"/>
      <c r="H25" s="402"/>
    </row>
    <row r="26" spans="1:8" s="401" customFormat="1" ht="15" customHeight="1" x14ac:dyDescent="0.25">
      <c r="A26" s="397" t="str">
        <f ca="1">IFERROR(INDIRECT("'Pre-approval Application'!$A"&amp;SMALL('Pre-approval Application'!$AL:AL,ROW()-6)),"")</f>
        <v/>
      </c>
      <c r="B26" s="442" t="str">
        <f ca="1">IFERROR(INDEX('background information'!$C$12:$C$158,MATCH(INDIRECT("'Pre-approval Application'!A"&amp;SMALL('Pre-approval Application'!$AL:$AL,ROW()-6)),'background information'!$B$12:$B$158,0),1),"")</f>
        <v/>
      </c>
      <c r="C26"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6" s="398" t="str">
        <f ca="1">IF(LEFT(Table14[[#This Row],[Code]],2)="FS",IFERROR(INDIRECT("'Pre-approval Application'!AA"&amp;SMALL('Pre-approval Application'!$AL:$AL,ROW()-6)),""),IFERROR(INDIRECT("'Pre-approval Application'!Y"&amp;SMALL('Pre-approval Application'!$AL:$AL,ROW()-6)),""))</f>
        <v/>
      </c>
      <c r="E26" s="399" t="str">
        <f ca="1">IFERROR(INDIRECT("'Pre-approval Application'!AG"&amp;SMALL('Pre-approval Application'!$AL:$AL,ROW()-6)),"")</f>
        <v/>
      </c>
      <c r="F26" s="400"/>
      <c r="G26" s="397"/>
      <c r="H26" s="402"/>
    </row>
    <row r="27" spans="1:8" s="401" customFormat="1" ht="15" customHeight="1" x14ac:dyDescent="0.25">
      <c r="A27" s="397" t="str">
        <f ca="1">IFERROR(INDIRECT("'Pre-approval Application'!$A"&amp;SMALL('Pre-approval Application'!$AL:AL,ROW()-6)),"")</f>
        <v/>
      </c>
      <c r="B27" s="442" t="str">
        <f ca="1">IFERROR(INDEX('background information'!$C$12:$C$158,MATCH(INDIRECT("'Pre-approval Application'!A"&amp;SMALL('Pre-approval Application'!$AL:$AL,ROW()-6)),'background information'!$B$12:$B$158,0),1),"")</f>
        <v/>
      </c>
      <c r="C27"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7" s="398" t="str">
        <f ca="1">IF(LEFT(Table14[[#This Row],[Code]],2)="FS",IFERROR(INDIRECT("'Pre-approval Application'!AA"&amp;SMALL('Pre-approval Application'!$AL:$AL,ROW()-6)),""),IFERROR(INDIRECT("'Pre-approval Application'!Y"&amp;SMALL('Pre-approval Application'!$AL:$AL,ROW()-6)),""))</f>
        <v/>
      </c>
      <c r="E27" s="399" t="str">
        <f ca="1">IFERROR(INDIRECT("'Pre-approval Application'!AG"&amp;SMALL('Pre-approval Application'!$AL:$AL,ROW()-6)),"")</f>
        <v/>
      </c>
      <c r="F27" s="400"/>
      <c r="G27" s="397"/>
      <c r="H27" s="402"/>
    </row>
    <row r="28" spans="1:8" s="401" customFormat="1" ht="15" customHeight="1" x14ac:dyDescent="0.25">
      <c r="A28" s="397" t="str">
        <f ca="1">IFERROR(INDIRECT("'Pre-approval Application'!$A"&amp;SMALL('Pre-approval Application'!$AL:AL,ROW()-6)),"")</f>
        <v/>
      </c>
      <c r="B28" s="442" t="str">
        <f ca="1">IFERROR(INDEX('background information'!$C$12:$C$158,MATCH(INDIRECT("'Pre-approval Application'!A"&amp;SMALL('Pre-approval Application'!$AL:$AL,ROW()-6)),'background information'!$B$12:$B$158,0),1),"")</f>
        <v/>
      </c>
      <c r="C28"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8" s="398" t="str">
        <f ca="1">IF(LEFT(Table14[[#This Row],[Code]],2)="FS",IFERROR(INDIRECT("'Pre-approval Application'!AA"&amp;SMALL('Pre-approval Application'!$AL:$AL,ROW()-6)),""),IFERROR(INDIRECT("'Pre-approval Application'!Y"&amp;SMALL('Pre-approval Application'!$AL:$AL,ROW()-6)),""))</f>
        <v/>
      </c>
      <c r="E28" s="399" t="str">
        <f ca="1">IFERROR(INDIRECT("'Pre-approval Application'!AG"&amp;SMALL('Pre-approval Application'!$AL:$AL,ROW()-6)),"")</f>
        <v/>
      </c>
      <c r="F28" s="400"/>
      <c r="G28" s="397"/>
      <c r="H28" s="402"/>
    </row>
    <row r="29" spans="1:8" s="401" customFormat="1" ht="15" customHeight="1" x14ac:dyDescent="0.25">
      <c r="A29" s="397" t="str">
        <f ca="1">IFERROR(INDIRECT("'Pre-approval Application'!$A"&amp;SMALL('Pre-approval Application'!$AL:AL,ROW()-6)),"")</f>
        <v/>
      </c>
      <c r="B29" s="442" t="str">
        <f ca="1">IFERROR(INDEX('background information'!$C$12:$C$158,MATCH(INDIRECT("'Pre-approval Application'!A"&amp;SMALL('Pre-approval Application'!$AL:$AL,ROW()-6)),'background information'!$B$12:$B$158,0),1),"")</f>
        <v/>
      </c>
      <c r="C29" s="397" t="str">
        <f ca="1">IFERROR(INDIRECT("'Pre-approval Application'!D"&amp;SMALL('Pre-approval Application'!$AL:$AL,ROW()-6))&amp;" "&amp;IFERROR(
IF(LEFT(Table14[[#This Row],[Code]],3)="LED",INDIRECT("''Pre-approval Application'!K"&amp;SMALL('Pre-approval Application'!$AL:$AL,ROW()-6)),
IF(LEFT(Table14[[#This Row],[Code]],3)="NLS",INDIRECT("'Pre-approval Application'!I"&amp;SMALL('Pre-approval Application'!$AL:$AL,ROW()-6)),
IF(LEFT(Table14[[#This Row],[Code]],2)="HC",INDIRECT("'Pre-approval Application'!M"&amp;SMALL('Pre-approval Application'!$AL:$AL,ROW()-6)),
IF(LEFT(Table14[[#This Row],[Code]],3)="REF",INDIRECT("'Pre-approval Application'!J"&amp;SMALL('Pre-approval Application'!$AL:$AL,ROW()-6)),"")))),""),"")</f>
        <v/>
      </c>
      <c r="D29" s="398" t="str">
        <f ca="1">IF(LEFT(Table14[[#This Row],[Code]],2)="FS",IFERROR(INDIRECT("'Pre-approval Application'!AA"&amp;SMALL('Pre-approval Application'!$AL:$AL,ROW()-6)),""),IFERROR(INDIRECT("'Pre-approval Application'!Y"&amp;SMALL('Pre-approval Application'!$AL:$AL,ROW()-6)),""))</f>
        <v/>
      </c>
      <c r="E29" s="399" t="str">
        <f ca="1">IFERROR(INDIRECT("'Pre-approval Application'!AG"&amp;SMALL('Pre-approval Application'!$AL:$AL,ROW()-6)),"")</f>
        <v/>
      </c>
      <c r="F29" s="400"/>
      <c r="G29" s="397"/>
      <c r="H29" s="402"/>
    </row>
    <row r="30" spans="1:8" x14ac:dyDescent="0.2">
      <c r="A30" s="185"/>
      <c r="B30" s="185"/>
      <c r="C30" s="185"/>
      <c r="D30" s="185"/>
      <c r="E30" s="187"/>
      <c r="F30" s="186"/>
      <c r="G30" s="184"/>
      <c r="H30" s="184"/>
    </row>
    <row r="31" spans="1:8" x14ac:dyDescent="0.2">
      <c r="A31" s="185"/>
      <c r="B31" s="185"/>
      <c r="C31" s="185"/>
      <c r="E31" s="90" t="s">
        <v>497</v>
      </c>
      <c r="F31" s="396" t="s">
        <v>494</v>
      </c>
      <c r="G31" s="396" t="s">
        <v>495</v>
      </c>
      <c r="H31" s="184"/>
    </row>
    <row r="32" spans="1:8" x14ac:dyDescent="0.2"/>
    <row r="33" spans="1:9" x14ac:dyDescent="0.2">
      <c r="A33" s="146" t="s">
        <v>498</v>
      </c>
    </row>
    <row r="34" spans="1:9" s="147" customFormat="1" x14ac:dyDescent="0.2">
      <c r="H34" s="146"/>
    </row>
    <row r="35" spans="1:9" x14ac:dyDescent="0.2">
      <c r="A35" s="403" t="s">
        <v>499</v>
      </c>
      <c r="B35" s="188"/>
      <c r="C35" s="189"/>
      <c r="D35" s="390"/>
      <c r="E35" s="146" t="s">
        <v>500</v>
      </c>
      <c r="F35" s="147"/>
      <c r="I35" s="146"/>
    </row>
    <row r="36" spans="1:9" x14ac:dyDescent="0.2">
      <c r="A36" s="404" t="s">
        <v>501</v>
      </c>
      <c r="B36" s="404"/>
      <c r="C36" s="404" t="s">
        <v>502</v>
      </c>
      <c r="D36" s="405"/>
      <c r="E36" s="146" t="s">
        <v>9</v>
      </c>
    </row>
    <row r="37" spans="1:9" x14ac:dyDescent="0.2">
      <c r="A37" s="90"/>
      <c r="B37" s="90"/>
      <c r="E37" s="90"/>
      <c r="F37" s="90"/>
      <c r="G37" s="90"/>
    </row>
    <row r="38" spans="1:9" x14ac:dyDescent="0.2">
      <c r="A38" s="406" t="s">
        <v>503</v>
      </c>
      <c r="B38" s="407"/>
      <c r="C38" s="190"/>
      <c r="D38" s="408"/>
      <c r="E38" s="146" t="s">
        <v>500</v>
      </c>
      <c r="I38" s="146"/>
    </row>
    <row r="39" spans="1:9" x14ac:dyDescent="0.2">
      <c r="A39" s="184" t="s">
        <v>501</v>
      </c>
      <c r="B39" s="184"/>
      <c r="C39" s="184" t="s">
        <v>504</v>
      </c>
      <c r="D39" s="184"/>
      <c r="E39" s="146" t="s">
        <v>9</v>
      </c>
      <c r="I39" s="146"/>
    </row>
    <row r="40" spans="1:9" ht="12" customHeight="1" x14ac:dyDescent="0.2">
      <c r="I40" s="146"/>
    </row>
    <row r="41" spans="1:9" ht="11.25" customHeight="1" x14ac:dyDescent="0.2">
      <c r="A41" s="147" t="s">
        <v>505</v>
      </c>
      <c r="B41" s="91"/>
      <c r="C41" s="91"/>
      <c r="D41" s="91"/>
      <c r="E41" s="91"/>
      <c r="F41" s="91"/>
      <c r="G41" s="91"/>
      <c r="I41" s="146"/>
    </row>
    <row r="42" spans="1:9" x14ac:dyDescent="0.2">
      <c r="A42" s="409"/>
      <c r="B42" s="410"/>
      <c r="C42" s="410"/>
      <c r="D42" s="410"/>
      <c r="E42" s="410"/>
      <c r="F42" s="410"/>
      <c r="G42" s="411"/>
      <c r="I42" s="146"/>
    </row>
    <row r="43" spans="1:9" x14ac:dyDescent="0.2">
      <c r="A43" s="148"/>
      <c r="B43" s="149"/>
      <c r="C43" s="149"/>
      <c r="D43" s="149"/>
      <c r="E43" s="149"/>
      <c r="F43" s="149"/>
      <c r="G43" s="150"/>
      <c r="I43" s="146"/>
    </row>
    <row r="44" spans="1:9" x14ac:dyDescent="0.2">
      <c r="A44" s="148"/>
      <c r="B44" s="149"/>
      <c r="C44" s="149"/>
      <c r="D44" s="149"/>
      <c r="E44" s="149"/>
      <c r="F44" s="149"/>
      <c r="G44" s="150"/>
      <c r="I44" s="146"/>
    </row>
    <row r="45" spans="1:9" x14ac:dyDescent="0.2">
      <c r="A45" s="148"/>
      <c r="B45" s="149"/>
      <c r="C45" s="149"/>
      <c r="D45" s="149"/>
      <c r="E45" s="149"/>
      <c r="F45" s="149"/>
      <c r="G45" s="150"/>
      <c r="I45" s="146"/>
    </row>
    <row r="46" spans="1:9" x14ac:dyDescent="0.2">
      <c r="A46" s="151"/>
      <c r="B46" s="152"/>
      <c r="C46" s="152"/>
      <c r="D46" s="152"/>
      <c r="E46" s="152"/>
      <c r="F46" s="152"/>
      <c r="G46" s="153"/>
      <c r="I46" s="146"/>
    </row>
    <row r="47" spans="1:9" hidden="1" x14ac:dyDescent="0.2">
      <c r="I47" s="146"/>
    </row>
    <row r="48" spans="1:9" hidden="1" x14ac:dyDescent="0.2">
      <c r="I48" s="146"/>
    </row>
    <row r="49" spans="9:9" hidden="1" x14ac:dyDescent="0.2">
      <c r="I49" s="146"/>
    </row>
    <row r="50" spans="9:9" hidden="1" x14ac:dyDescent="0.2">
      <c r="I50" s="146"/>
    </row>
    <row r="51" spans="9:9" hidden="1" x14ac:dyDescent="0.2">
      <c r="I51" s="146"/>
    </row>
    <row r="52" spans="9:9" hidden="1" x14ac:dyDescent="0.2">
      <c r="I52" s="146"/>
    </row>
    <row r="53" spans="9:9" hidden="1" x14ac:dyDescent="0.2">
      <c r="I53" s="146"/>
    </row>
    <row r="54" spans="9:9" hidden="1" x14ac:dyDescent="0.2">
      <c r="I54" s="146"/>
    </row>
    <row r="55" spans="9:9" hidden="1" x14ac:dyDescent="0.2">
      <c r="I55" s="146"/>
    </row>
    <row r="56" spans="9:9" x14ac:dyDescent="0.2">
      <c r="I56" s="146"/>
    </row>
    <row r="57" spans="9:9" x14ac:dyDescent="0.2">
      <c r="I57" s="146"/>
    </row>
    <row r="58" spans="9:9" x14ac:dyDescent="0.2">
      <c r="I58" s="146"/>
    </row>
    <row r="59" spans="9:9" x14ac:dyDescent="0.2">
      <c r="I59" s="146"/>
    </row>
    <row r="60" spans="9:9" hidden="1" x14ac:dyDescent="0.2">
      <c r="I60" s="146"/>
    </row>
    <row r="61" spans="9:9" x14ac:dyDescent="0.2">
      <c r="I61" s="146"/>
    </row>
    <row r="62" spans="9:9" x14ac:dyDescent="0.2">
      <c r="I62" s="146"/>
    </row>
    <row r="63" spans="9:9" x14ac:dyDescent="0.2">
      <c r="I63" s="146"/>
    </row>
    <row r="64" spans="9:9" x14ac:dyDescent="0.2">
      <c r="I64" s="146"/>
    </row>
    <row r="65" spans="9:9" x14ac:dyDescent="0.2">
      <c r="I65" s="146"/>
    </row>
    <row r="66" spans="9:9" x14ac:dyDescent="0.2">
      <c r="I66" s="146"/>
    </row>
    <row r="67" spans="9:9" x14ac:dyDescent="0.2">
      <c r="I67" s="146"/>
    </row>
    <row r="68" spans="9:9" x14ac:dyDescent="0.2">
      <c r="I68" s="146"/>
    </row>
    <row r="69" spans="9:9" x14ac:dyDescent="0.2">
      <c r="I69" s="146"/>
    </row>
    <row r="70" spans="9:9" x14ac:dyDescent="0.2">
      <c r="I70" s="146"/>
    </row>
    <row r="71" spans="9:9" x14ac:dyDescent="0.2">
      <c r="I71" s="146"/>
    </row>
    <row r="72" spans="9:9" x14ac:dyDescent="0.2">
      <c r="I72" s="146"/>
    </row>
    <row r="73" spans="9:9" x14ac:dyDescent="0.2">
      <c r="I73" s="146"/>
    </row>
    <row r="74" spans="9:9" x14ac:dyDescent="0.2">
      <c r="I74" s="146"/>
    </row>
    <row r="75" spans="9:9" x14ac:dyDescent="0.2">
      <c r="I75" s="146"/>
    </row>
  </sheetData>
  <sheetProtection selectLockedCells="1"/>
  <conditionalFormatting sqref="A1">
    <cfRule type="containsBlanks" dxfId="20" priority="1">
      <formula>LEN(TRIM(A1))=0</formula>
    </cfRule>
    <cfRule type="containsText" dxfId="19" priority="2" operator="containsText" text="ENTER PROJECT NUMBER">
      <formula>NOT(ISERROR(SEARCH("ENTER PROJECT NUMBER",A1)))</formula>
    </cfRule>
  </conditionalFormatting>
  <pageMargins left="0.25" right="0.25" top="0.75" bottom="0.25" header="0.3" footer="0.3"/>
  <pageSetup scale="90" orientation="landscape" r:id="rId1"/>
  <headerFooter>
    <oddHeader>&amp;L&amp;"-,Bold"&amp;14DCSEU: Post-installation Inspection Form</oddHeader>
    <oddFooter xml:space="preserve">&amp;C  
  </oddFooter>
  </headerFooter>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84740745262"/>
  </sheetPr>
  <dimension ref="B2:N209"/>
  <sheetViews>
    <sheetView workbookViewId="0">
      <selection activeCell="B3" sqref="B3:AL4"/>
    </sheetView>
  </sheetViews>
  <sheetFormatPr defaultRowHeight="15" x14ac:dyDescent="0.25"/>
  <cols>
    <col min="1" max="1" width="9.140625" style="196"/>
    <col min="2" max="2" width="16.5703125" style="196" customWidth="1"/>
    <col min="3" max="3" width="19.42578125" style="196" customWidth="1"/>
    <col min="4" max="4" width="28.42578125" style="196" customWidth="1"/>
    <col min="5" max="5" width="29.7109375" style="196" customWidth="1"/>
    <col min="6" max="6" width="50.28515625" style="196" customWidth="1"/>
    <col min="7" max="7" width="19.7109375" style="196" customWidth="1"/>
    <col min="8" max="8" width="17.28515625" style="196" customWidth="1"/>
    <col min="9" max="9" width="16.7109375" style="196" bestFit="1" customWidth="1"/>
    <col min="10" max="10" width="16.7109375" style="196" customWidth="1"/>
    <col min="11" max="11" width="9.140625" style="196"/>
    <col min="12" max="12" width="26.7109375" style="196" bestFit="1" customWidth="1"/>
    <col min="13" max="13" width="25.5703125" style="196" bestFit="1" customWidth="1"/>
    <col min="14" max="14" width="20" style="196" bestFit="1" customWidth="1"/>
    <col min="15" max="15" width="13.85546875" style="196" bestFit="1" customWidth="1"/>
    <col min="16" max="16384" width="9.140625" style="196"/>
  </cols>
  <sheetData>
    <row r="2" spans="2:14" x14ac:dyDescent="0.25">
      <c r="B2" s="196" t="s">
        <v>320</v>
      </c>
    </row>
    <row r="8" spans="2:14" x14ac:dyDescent="0.25">
      <c r="B8" s="196" t="s">
        <v>429</v>
      </c>
      <c r="D8" s="196" t="s">
        <v>430</v>
      </c>
    </row>
    <row r="9" spans="2:14" x14ac:dyDescent="0.25">
      <c r="B9" s="197">
        <f>'Pre-approval Application'!$AI$55</f>
        <v>0</v>
      </c>
      <c r="D9" s="197">
        <f>B9+60</f>
        <v>60</v>
      </c>
    </row>
    <row r="11" spans="2:14" ht="15.75" x14ac:dyDescent="0.25">
      <c r="B11" s="198" t="s">
        <v>454</v>
      </c>
      <c r="F11" s="281" t="s">
        <v>476</v>
      </c>
      <c r="G11" s="276"/>
      <c r="H11" s="276"/>
      <c r="I11" s="276"/>
      <c r="J11" s="276"/>
      <c r="K11" s="276"/>
      <c r="L11" s="276"/>
      <c r="M11" s="276"/>
      <c r="N11" s="284"/>
    </row>
    <row r="12" spans="2:14" s="198" customFormat="1" x14ac:dyDescent="0.25">
      <c r="B12" s="198" t="s">
        <v>13</v>
      </c>
      <c r="C12" s="198" t="s">
        <v>14</v>
      </c>
      <c r="D12" s="198" t="s">
        <v>191</v>
      </c>
      <c r="E12" s="198" t="s">
        <v>455</v>
      </c>
      <c r="F12" s="288" t="s">
        <v>456</v>
      </c>
      <c r="G12" s="292" t="s">
        <v>464</v>
      </c>
      <c r="H12" s="292" t="s">
        <v>463</v>
      </c>
      <c r="I12" s="292" t="s">
        <v>469</v>
      </c>
      <c r="J12" s="292" t="s">
        <v>470</v>
      </c>
      <c r="K12" s="292" t="s">
        <v>462</v>
      </c>
      <c r="L12" s="292" t="s">
        <v>466</v>
      </c>
      <c r="M12" s="292" t="s">
        <v>467</v>
      </c>
      <c r="N12" s="279" t="s">
        <v>472</v>
      </c>
    </row>
    <row r="13" spans="2:14" x14ac:dyDescent="0.25">
      <c r="B13" s="196" t="s">
        <v>109</v>
      </c>
      <c r="C13" s="196" t="s">
        <v>409</v>
      </c>
      <c r="D13" s="196" t="s">
        <v>102</v>
      </c>
      <c r="F13" s="216" t="s">
        <v>458</v>
      </c>
      <c r="G13" s="196">
        <v>64</v>
      </c>
      <c r="H13" s="196">
        <v>150</v>
      </c>
      <c r="I13" s="196">
        <v>3162</v>
      </c>
      <c r="J13" s="196">
        <v>1495</v>
      </c>
      <c r="K13" s="196">
        <v>0.97</v>
      </c>
      <c r="L13" s="196">
        <v>1.133</v>
      </c>
      <c r="M13" s="196">
        <v>1.252</v>
      </c>
      <c r="N13" s="274"/>
    </row>
    <row r="14" spans="2:14" x14ac:dyDescent="0.25">
      <c r="B14" s="196" t="s">
        <v>110</v>
      </c>
      <c r="C14" s="196" t="s">
        <v>409</v>
      </c>
      <c r="D14" s="196" t="s">
        <v>101</v>
      </c>
      <c r="E14" s="196" t="s">
        <v>322</v>
      </c>
      <c r="F14" s="216" t="s">
        <v>457</v>
      </c>
      <c r="G14" s="196">
        <v>49</v>
      </c>
      <c r="H14" s="196">
        <v>150</v>
      </c>
      <c r="I14" s="196">
        <v>3162</v>
      </c>
      <c r="J14" s="196">
        <v>1495</v>
      </c>
      <c r="K14" s="196">
        <v>0.97</v>
      </c>
      <c r="L14" s="196">
        <v>1.133</v>
      </c>
      <c r="M14" s="196">
        <v>1.252</v>
      </c>
      <c r="N14" s="274"/>
    </row>
    <row r="15" spans="2:14" x14ac:dyDescent="0.25">
      <c r="B15" s="196" t="s">
        <v>111</v>
      </c>
      <c r="C15" s="196" t="s">
        <v>409</v>
      </c>
      <c r="D15" s="196" t="s">
        <v>16</v>
      </c>
      <c r="E15" s="196" t="s">
        <v>322</v>
      </c>
      <c r="F15" s="216" t="s">
        <v>457</v>
      </c>
      <c r="G15" s="196">
        <v>72</v>
      </c>
      <c r="H15" s="196">
        <v>150</v>
      </c>
      <c r="I15" s="196">
        <v>3162</v>
      </c>
      <c r="J15" s="196">
        <v>1495</v>
      </c>
      <c r="K15" s="196">
        <v>0.97</v>
      </c>
      <c r="L15" s="196">
        <v>1.133</v>
      </c>
      <c r="M15" s="196">
        <v>1.252</v>
      </c>
      <c r="N15" s="274"/>
    </row>
    <row r="16" spans="2:14" x14ac:dyDescent="0.25">
      <c r="B16" s="196" t="s">
        <v>112</v>
      </c>
      <c r="C16" s="196" t="s">
        <v>409</v>
      </c>
      <c r="D16" s="196" t="s">
        <v>19</v>
      </c>
      <c r="F16" s="216" t="s">
        <v>458</v>
      </c>
      <c r="G16" s="196">
        <v>96</v>
      </c>
      <c r="H16" s="196">
        <v>250</v>
      </c>
      <c r="I16" s="196">
        <v>3162</v>
      </c>
      <c r="J16" s="196">
        <v>1495</v>
      </c>
      <c r="K16" s="196">
        <v>0.97</v>
      </c>
      <c r="L16" s="196">
        <v>1.133</v>
      </c>
      <c r="M16" s="196">
        <v>1.252</v>
      </c>
      <c r="N16" s="274"/>
    </row>
    <row r="17" spans="2:14" x14ac:dyDescent="0.25">
      <c r="B17" s="196" t="s">
        <v>113</v>
      </c>
      <c r="C17" s="196" t="s">
        <v>409</v>
      </c>
      <c r="D17" s="196" t="s">
        <v>17</v>
      </c>
      <c r="E17" s="196" t="s">
        <v>322</v>
      </c>
      <c r="F17" s="216" t="s">
        <v>457</v>
      </c>
      <c r="G17" s="196">
        <v>128</v>
      </c>
      <c r="H17" s="196">
        <v>250</v>
      </c>
      <c r="I17" s="196">
        <v>3162</v>
      </c>
      <c r="J17" s="196">
        <v>1495</v>
      </c>
      <c r="K17" s="196">
        <v>0.97</v>
      </c>
      <c r="L17" s="196">
        <v>1.133</v>
      </c>
      <c r="M17" s="196">
        <v>1.252</v>
      </c>
      <c r="N17" s="274"/>
    </row>
    <row r="18" spans="2:14" x14ac:dyDescent="0.25">
      <c r="B18" s="196" t="s">
        <v>114</v>
      </c>
      <c r="C18" s="196" t="s">
        <v>409</v>
      </c>
      <c r="D18" s="196" t="s">
        <v>18</v>
      </c>
      <c r="F18" s="216" t="s">
        <v>458</v>
      </c>
      <c r="G18" s="196">
        <v>240</v>
      </c>
      <c r="H18" s="196">
        <v>400</v>
      </c>
      <c r="I18" s="196">
        <v>3162</v>
      </c>
      <c r="J18" s="196">
        <v>1495</v>
      </c>
      <c r="K18" s="196">
        <v>0.97</v>
      </c>
      <c r="L18" s="196">
        <v>1.133</v>
      </c>
      <c r="M18" s="196">
        <v>1.252</v>
      </c>
      <c r="N18" s="274"/>
    </row>
    <row r="19" spans="2:14" x14ac:dyDescent="0.25">
      <c r="B19" s="196" t="s">
        <v>115</v>
      </c>
      <c r="C19" s="196" t="s">
        <v>409</v>
      </c>
      <c r="D19" s="196" t="s">
        <v>103</v>
      </c>
      <c r="F19" s="216" t="s">
        <v>458</v>
      </c>
      <c r="G19" s="196">
        <v>360</v>
      </c>
      <c r="H19" s="196">
        <v>400</v>
      </c>
      <c r="I19" s="196">
        <v>3162</v>
      </c>
      <c r="J19" s="196">
        <v>1495</v>
      </c>
      <c r="K19" s="196">
        <v>0.97</v>
      </c>
      <c r="L19" s="196">
        <v>1.133</v>
      </c>
      <c r="M19" s="196">
        <v>1.252</v>
      </c>
      <c r="N19" s="274"/>
    </row>
    <row r="20" spans="2:14" x14ac:dyDescent="0.25">
      <c r="B20" s="196" t="s">
        <v>116</v>
      </c>
      <c r="C20" s="196" t="s">
        <v>409</v>
      </c>
      <c r="D20" s="196" t="s">
        <v>104</v>
      </c>
      <c r="E20" s="196" t="s">
        <v>322</v>
      </c>
      <c r="F20" s="216" t="s">
        <v>457</v>
      </c>
      <c r="G20" s="196">
        <v>206</v>
      </c>
      <c r="H20" s="196">
        <v>400</v>
      </c>
      <c r="I20" s="196">
        <v>3162</v>
      </c>
      <c r="J20" s="196">
        <v>1495</v>
      </c>
      <c r="K20" s="196">
        <v>0.97</v>
      </c>
      <c r="L20" s="196">
        <v>1.133</v>
      </c>
      <c r="M20" s="196">
        <v>1.252</v>
      </c>
      <c r="N20" s="274"/>
    </row>
    <row r="21" spans="2:14" x14ac:dyDescent="0.25">
      <c r="B21" s="196" t="s">
        <v>117</v>
      </c>
      <c r="C21" s="196" t="s">
        <v>410</v>
      </c>
      <c r="D21" s="196" t="s">
        <v>23</v>
      </c>
      <c r="E21" s="196" t="s">
        <v>323</v>
      </c>
      <c r="F21" s="216" t="s">
        <v>457</v>
      </c>
      <c r="G21" s="273" t="s">
        <v>479</v>
      </c>
      <c r="H21" s="273"/>
      <c r="I21" s="196">
        <v>3162</v>
      </c>
      <c r="J21" s="196">
        <v>1495</v>
      </c>
      <c r="K21" s="196">
        <v>0.97</v>
      </c>
      <c r="L21" s="196">
        <v>1.133</v>
      </c>
      <c r="M21" s="196">
        <v>1.252</v>
      </c>
      <c r="N21" s="274"/>
    </row>
    <row r="22" spans="2:14" x14ac:dyDescent="0.25">
      <c r="B22" s="196" t="s">
        <v>118</v>
      </c>
      <c r="C22" s="196" t="s">
        <v>410</v>
      </c>
      <c r="D22" s="196" t="s">
        <v>22</v>
      </c>
      <c r="F22" s="216" t="s">
        <v>457</v>
      </c>
      <c r="G22" s="272"/>
      <c r="H22" s="272"/>
      <c r="I22" s="196">
        <v>3162</v>
      </c>
      <c r="J22" s="196">
        <v>1495</v>
      </c>
      <c r="K22" s="196">
        <v>0.97</v>
      </c>
      <c r="L22" s="196">
        <v>1.133</v>
      </c>
      <c r="M22" s="196">
        <v>1.252</v>
      </c>
      <c r="N22" s="274"/>
    </row>
    <row r="23" spans="2:14" x14ac:dyDescent="0.25">
      <c r="B23" s="196" t="s">
        <v>119</v>
      </c>
      <c r="C23" s="196" t="s">
        <v>410</v>
      </c>
      <c r="D23" s="196" t="s">
        <v>24</v>
      </c>
      <c r="F23" s="216" t="s">
        <v>457</v>
      </c>
      <c r="G23" s="272"/>
      <c r="H23" s="272"/>
      <c r="I23" s="196">
        <v>3162</v>
      </c>
      <c r="J23" s="196">
        <v>1495</v>
      </c>
      <c r="K23" s="196">
        <v>0.97</v>
      </c>
      <c r="L23" s="196">
        <v>1.133</v>
      </c>
      <c r="M23" s="196">
        <v>1.252</v>
      </c>
      <c r="N23" s="274"/>
    </row>
    <row r="24" spans="2:14" x14ac:dyDescent="0.25">
      <c r="B24" s="196" t="s">
        <v>120</v>
      </c>
      <c r="C24" s="196" t="s">
        <v>410</v>
      </c>
      <c r="D24" s="196" t="s">
        <v>21</v>
      </c>
      <c r="F24" s="216" t="s">
        <v>457</v>
      </c>
      <c r="G24" s="272"/>
      <c r="H24" s="272"/>
      <c r="I24" s="196">
        <v>3162</v>
      </c>
      <c r="J24" s="196">
        <v>1495</v>
      </c>
      <c r="K24" s="196">
        <v>0.97</v>
      </c>
      <c r="L24" s="196">
        <v>1.133</v>
      </c>
      <c r="M24" s="196">
        <v>1.252</v>
      </c>
      <c r="N24" s="274"/>
    </row>
    <row r="25" spans="2:14" x14ac:dyDescent="0.25">
      <c r="B25" s="196" t="s">
        <v>121</v>
      </c>
      <c r="C25" s="196" t="s">
        <v>411</v>
      </c>
      <c r="D25" s="196" t="s">
        <v>20</v>
      </c>
      <c r="E25" s="196" t="s">
        <v>325</v>
      </c>
      <c r="F25" s="216" t="s">
        <v>458</v>
      </c>
      <c r="G25" s="272"/>
      <c r="H25" s="272"/>
      <c r="I25" s="196">
        <v>3162</v>
      </c>
      <c r="J25" s="196">
        <v>1495</v>
      </c>
      <c r="K25" s="196">
        <v>0.97</v>
      </c>
      <c r="L25" s="196">
        <v>1.133</v>
      </c>
      <c r="M25" s="196">
        <v>1.252</v>
      </c>
      <c r="N25" s="274"/>
    </row>
    <row r="26" spans="2:14" x14ac:dyDescent="0.25">
      <c r="B26" s="196" t="s">
        <v>122</v>
      </c>
      <c r="C26" s="196" t="s">
        <v>411</v>
      </c>
      <c r="D26" s="196" t="s">
        <v>26</v>
      </c>
      <c r="E26" s="196" t="s">
        <v>324</v>
      </c>
      <c r="F26" s="216" t="s">
        <v>458</v>
      </c>
      <c r="G26" s="272"/>
      <c r="H26" s="272"/>
      <c r="I26" s="196">
        <v>3162</v>
      </c>
      <c r="J26" s="196">
        <v>1495</v>
      </c>
      <c r="K26" s="196">
        <v>0.97</v>
      </c>
      <c r="L26" s="196">
        <v>1.133</v>
      </c>
      <c r="M26" s="196">
        <v>1.252</v>
      </c>
      <c r="N26" s="274"/>
    </row>
    <row r="27" spans="2:14" x14ac:dyDescent="0.25">
      <c r="B27" s="196" t="s">
        <v>123</v>
      </c>
      <c r="C27" s="196" t="s">
        <v>411</v>
      </c>
      <c r="D27" s="196" t="s">
        <v>25</v>
      </c>
      <c r="E27" s="196" t="s">
        <v>324</v>
      </c>
      <c r="F27" s="216" t="s">
        <v>458</v>
      </c>
      <c r="G27" s="272"/>
      <c r="H27" s="272"/>
      <c r="I27" s="196">
        <v>3162</v>
      </c>
      <c r="J27" s="196">
        <v>1495</v>
      </c>
      <c r="K27" s="196">
        <v>0.97</v>
      </c>
      <c r="L27" s="196">
        <v>1.133</v>
      </c>
      <c r="M27" s="196">
        <v>1.252</v>
      </c>
      <c r="N27" s="274"/>
    </row>
    <row r="28" spans="2:14" x14ac:dyDescent="0.25">
      <c r="B28" s="196" t="s">
        <v>124</v>
      </c>
      <c r="C28" s="196" t="s">
        <v>411</v>
      </c>
      <c r="D28" s="196" t="s">
        <v>321</v>
      </c>
      <c r="E28" s="196" t="s">
        <v>326</v>
      </c>
      <c r="F28" s="216" t="s">
        <v>458</v>
      </c>
      <c r="G28" s="272"/>
      <c r="H28" s="272"/>
      <c r="I28" s="196">
        <v>3162</v>
      </c>
      <c r="J28" s="196">
        <v>1495</v>
      </c>
      <c r="K28" s="196">
        <v>0.97</v>
      </c>
      <c r="L28" s="196">
        <v>1.133</v>
      </c>
      <c r="M28" s="196">
        <v>1.252</v>
      </c>
      <c r="N28" s="274"/>
    </row>
    <row r="29" spans="2:14" x14ac:dyDescent="0.25">
      <c r="B29" s="196" t="s">
        <v>125</v>
      </c>
      <c r="C29" s="196" t="s">
        <v>438</v>
      </c>
      <c r="D29" s="196" t="s">
        <v>27</v>
      </c>
      <c r="F29" s="216" t="s">
        <v>459</v>
      </c>
      <c r="G29" s="196">
        <v>15</v>
      </c>
      <c r="H29" s="196">
        <v>48</v>
      </c>
      <c r="I29" s="196">
        <v>3162</v>
      </c>
      <c r="J29" s="196">
        <v>1495</v>
      </c>
      <c r="K29" s="196">
        <v>0.95</v>
      </c>
      <c r="L29" s="196">
        <v>1.133</v>
      </c>
      <c r="M29" s="196">
        <v>1.252</v>
      </c>
      <c r="N29" s="274"/>
    </row>
    <row r="30" spans="2:14" x14ac:dyDescent="0.25">
      <c r="B30" s="196" t="s">
        <v>126</v>
      </c>
      <c r="C30" s="196" t="s">
        <v>438</v>
      </c>
      <c r="D30" s="196" t="s">
        <v>28</v>
      </c>
      <c r="F30" s="216" t="s">
        <v>459</v>
      </c>
      <c r="G30" s="273" t="s">
        <v>479</v>
      </c>
      <c r="H30" s="272"/>
      <c r="I30" s="196">
        <v>3162</v>
      </c>
      <c r="J30" s="196">
        <v>1495</v>
      </c>
      <c r="K30" s="196">
        <v>0.95</v>
      </c>
      <c r="L30" s="196">
        <v>1.133</v>
      </c>
      <c r="M30" s="196">
        <v>1.252</v>
      </c>
      <c r="N30" s="274"/>
    </row>
    <row r="31" spans="2:14" x14ac:dyDescent="0.25">
      <c r="B31" s="196" t="s">
        <v>127</v>
      </c>
      <c r="C31" s="196" t="s">
        <v>29</v>
      </c>
      <c r="D31" s="196" t="s">
        <v>30</v>
      </c>
      <c r="F31" s="216"/>
      <c r="N31" s="274"/>
    </row>
    <row r="32" spans="2:14" x14ac:dyDescent="0.25">
      <c r="B32" s="196" t="s">
        <v>128</v>
      </c>
      <c r="C32" s="196" t="s">
        <v>31</v>
      </c>
      <c r="D32" s="196" t="s">
        <v>328</v>
      </c>
      <c r="E32" s="196" t="s">
        <v>327</v>
      </c>
      <c r="F32" s="216" t="s">
        <v>460</v>
      </c>
      <c r="G32" s="272"/>
      <c r="H32" s="272"/>
      <c r="I32" s="196">
        <v>3162</v>
      </c>
      <c r="J32" s="196">
        <v>1495</v>
      </c>
      <c r="K32" s="196">
        <v>0.98</v>
      </c>
      <c r="L32" s="196">
        <v>1.133</v>
      </c>
      <c r="M32" s="196">
        <v>1.252</v>
      </c>
      <c r="N32" s="290">
        <v>456</v>
      </c>
    </row>
    <row r="33" spans="2:14" x14ac:dyDescent="0.25">
      <c r="B33" s="196" t="s">
        <v>129</v>
      </c>
      <c r="C33" s="196" t="s">
        <v>31</v>
      </c>
      <c r="D33" s="196" t="s">
        <v>329</v>
      </c>
      <c r="E33" s="196" t="s">
        <v>327</v>
      </c>
      <c r="F33" s="216" t="s">
        <v>460</v>
      </c>
      <c r="G33" s="272"/>
      <c r="H33" s="272"/>
      <c r="I33" s="196">
        <v>3162</v>
      </c>
      <c r="J33" s="196">
        <v>1495</v>
      </c>
      <c r="K33" s="196">
        <v>0.98</v>
      </c>
      <c r="L33" s="196">
        <v>1.133</v>
      </c>
      <c r="M33" s="196">
        <v>1.252</v>
      </c>
      <c r="N33" s="290">
        <v>294</v>
      </c>
    </row>
    <row r="34" spans="2:14" x14ac:dyDescent="0.25">
      <c r="B34" s="196" t="s">
        <v>130</v>
      </c>
      <c r="C34" s="196" t="s">
        <v>31</v>
      </c>
      <c r="D34" s="196" t="s">
        <v>330</v>
      </c>
      <c r="E34" s="196" t="s">
        <v>331</v>
      </c>
      <c r="F34" s="216" t="s">
        <v>460</v>
      </c>
      <c r="G34" s="272"/>
      <c r="H34" s="272"/>
      <c r="I34" s="196">
        <v>3162</v>
      </c>
      <c r="J34" s="196">
        <v>1495</v>
      </c>
      <c r="K34" s="196">
        <v>0.98</v>
      </c>
      <c r="L34" s="196">
        <v>1.133</v>
      </c>
      <c r="M34" s="196">
        <v>1.252</v>
      </c>
      <c r="N34" s="290">
        <v>173</v>
      </c>
    </row>
    <row r="35" spans="2:14" x14ac:dyDescent="0.25">
      <c r="B35" s="196" t="s">
        <v>131</v>
      </c>
      <c r="C35" s="196" t="s">
        <v>32</v>
      </c>
      <c r="D35" s="196" t="s">
        <v>33</v>
      </c>
      <c r="E35" s="196" t="s">
        <v>331</v>
      </c>
      <c r="F35" s="216" t="s">
        <v>460</v>
      </c>
      <c r="G35" s="272"/>
      <c r="H35" s="272"/>
      <c r="I35" s="196">
        <v>3162</v>
      </c>
      <c r="J35" s="196">
        <v>1495</v>
      </c>
      <c r="K35" s="196">
        <v>0.98</v>
      </c>
      <c r="L35" s="196">
        <v>1.133</v>
      </c>
      <c r="M35" s="196">
        <v>1.252</v>
      </c>
      <c r="N35" s="290">
        <v>350</v>
      </c>
    </row>
    <row r="36" spans="2:14" x14ac:dyDescent="0.25">
      <c r="B36" s="196" t="s">
        <v>132</v>
      </c>
      <c r="C36" s="196" t="s">
        <v>32</v>
      </c>
      <c r="D36" s="196" t="s">
        <v>34</v>
      </c>
      <c r="E36" s="196" t="s">
        <v>332</v>
      </c>
      <c r="F36" s="216" t="s">
        <v>460</v>
      </c>
      <c r="G36" s="272"/>
      <c r="H36" s="272"/>
      <c r="I36" s="196">
        <v>3162</v>
      </c>
      <c r="J36" s="196">
        <v>1495</v>
      </c>
      <c r="K36" s="196">
        <v>0.98</v>
      </c>
      <c r="L36" s="196">
        <v>1.133</v>
      </c>
      <c r="M36" s="196">
        <v>1.252</v>
      </c>
      <c r="N36" s="290">
        <v>73</v>
      </c>
    </row>
    <row r="37" spans="2:14" x14ac:dyDescent="0.25">
      <c r="B37" s="196" t="s">
        <v>108</v>
      </c>
      <c r="C37" s="196" t="s">
        <v>35</v>
      </c>
      <c r="D37" s="196" t="s">
        <v>36</v>
      </c>
      <c r="F37" s="216" t="s">
        <v>461</v>
      </c>
      <c r="G37" s="196">
        <f>AVERAGE(16.7,9.7)</f>
        <v>13.2</v>
      </c>
      <c r="H37" s="196">
        <f>(44.3+46.3)/2</f>
        <v>45.3</v>
      </c>
      <c r="I37" s="196">
        <v>3162</v>
      </c>
      <c r="J37" s="196">
        <v>1495</v>
      </c>
      <c r="K37" s="196">
        <v>0.98</v>
      </c>
      <c r="L37" s="196">
        <v>1.133</v>
      </c>
      <c r="M37" s="196">
        <v>1.252</v>
      </c>
      <c r="N37" s="274"/>
    </row>
    <row r="38" spans="2:14" x14ac:dyDescent="0.25">
      <c r="B38" s="196" t="s">
        <v>133</v>
      </c>
      <c r="C38" s="196" t="s">
        <v>35</v>
      </c>
      <c r="D38" s="196" t="s">
        <v>37</v>
      </c>
      <c r="F38" s="216" t="s">
        <v>461</v>
      </c>
      <c r="G38" s="196">
        <f>AVERAGE(16.7,9.7)</f>
        <v>13.2</v>
      </c>
      <c r="H38" s="196">
        <f>(44.3+46.3)/2</f>
        <v>45.3</v>
      </c>
      <c r="I38" s="196">
        <v>3162</v>
      </c>
      <c r="J38" s="196">
        <v>1495</v>
      </c>
      <c r="K38" s="196">
        <v>0.98</v>
      </c>
      <c r="L38" s="196">
        <v>1.133</v>
      </c>
      <c r="M38" s="196">
        <v>1.252</v>
      </c>
      <c r="N38" s="274"/>
    </row>
    <row r="39" spans="2:14" x14ac:dyDescent="0.25">
      <c r="B39" s="196" t="s">
        <v>134</v>
      </c>
      <c r="C39" s="196" t="s">
        <v>35</v>
      </c>
      <c r="D39" s="196" t="s">
        <v>38</v>
      </c>
      <c r="F39" s="216" t="s">
        <v>461</v>
      </c>
      <c r="G39" s="196">
        <f>AVERAGE(16.7,9.7)</f>
        <v>13.2</v>
      </c>
      <c r="H39" s="196">
        <f>(44.3+46.3)/2</f>
        <v>45.3</v>
      </c>
      <c r="I39" s="196">
        <v>3162</v>
      </c>
      <c r="J39" s="196">
        <v>1495</v>
      </c>
      <c r="K39" s="196">
        <v>0.98</v>
      </c>
      <c r="L39" s="196">
        <v>1.133</v>
      </c>
      <c r="M39" s="196">
        <v>1.252</v>
      </c>
      <c r="N39" s="274"/>
    </row>
    <row r="40" spans="2:14" x14ac:dyDescent="0.25">
      <c r="B40" s="196" t="s">
        <v>135</v>
      </c>
      <c r="C40" s="196" t="s">
        <v>35</v>
      </c>
      <c r="D40" s="196" t="s">
        <v>39</v>
      </c>
      <c r="F40" s="216" t="s">
        <v>461</v>
      </c>
      <c r="G40" s="196">
        <f>AVERAGE(16.7,9.7)</f>
        <v>13.2</v>
      </c>
      <c r="H40" s="196">
        <f>(44.3+46.3)/2</f>
        <v>45.3</v>
      </c>
      <c r="I40" s="196">
        <v>3162</v>
      </c>
      <c r="J40" s="196">
        <v>1495</v>
      </c>
      <c r="K40" s="196">
        <v>0.98</v>
      </c>
      <c r="L40" s="196">
        <v>1.133</v>
      </c>
      <c r="M40" s="196">
        <v>1.252</v>
      </c>
      <c r="N40" s="274"/>
    </row>
    <row r="41" spans="2:14" x14ac:dyDescent="0.25">
      <c r="B41" s="196" t="s">
        <v>136</v>
      </c>
      <c r="C41" s="196" t="s">
        <v>35</v>
      </c>
      <c r="D41" s="196" t="s">
        <v>40</v>
      </c>
      <c r="F41" s="216" t="s">
        <v>461</v>
      </c>
      <c r="G41" s="196">
        <f>0.6*12.1+0.4*8.4</f>
        <v>10.620000000000001</v>
      </c>
      <c r="H41" s="196">
        <f>0.6*43.2+0.4*28.8</f>
        <v>37.440000000000005</v>
      </c>
      <c r="I41" s="196">
        <v>3162</v>
      </c>
      <c r="J41" s="196">
        <v>1495</v>
      </c>
      <c r="K41" s="196">
        <v>0.98</v>
      </c>
      <c r="L41" s="196">
        <v>1.133</v>
      </c>
      <c r="M41" s="196">
        <v>1.252</v>
      </c>
      <c r="N41" s="274"/>
    </row>
    <row r="42" spans="2:14" x14ac:dyDescent="0.25">
      <c r="B42" s="196" t="s">
        <v>137</v>
      </c>
      <c r="C42" s="196" t="s">
        <v>35</v>
      </c>
      <c r="D42" s="196" t="s">
        <v>41</v>
      </c>
      <c r="F42" s="216" t="s">
        <v>461</v>
      </c>
      <c r="G42" s="196">
        <v>3.6</v>
      </c>
      <c r="H42" s="196">
        <v>21.9</v>
      </c>
      <c r="I42" s="196">
        <v>3162</v>
      </c>
      <c r="J42" s="196">
        <v>1495</v>
      </c>
      <c r="K42" s="196">
        <v>0.98</v>
      </c>
      <c r="L42" s="196">
        <v>1.133</v>
      </c>
      <c r="M42" s="196">
        <v>1.252</v>
      </c>
      <c r="N42" s="274"/>
    </row>
    <row r="43" spans="2:14" x14ac:dyDescent="0.25">
      <c r="B43" s="196" t="s">
        <v>138</v>
      </c>
      <c r="C43" s="196" t="s">
        <v>439</v>
      </c>
      <c r="D43" s="196" t="s">
        <v>42</v>
      </c>
      <c r="E43" s="196" t="s">
        <v>334</v>
      </c>
      <c r="F43" s="216" t="s">
        <v>461</v>
      </c>
      <c r="G43" s="196">
        <v>8.3000000000000007</v>
      </c>
      <c r="H43" s="196">
        <v>17.7</v>
      </c>
      <c r="I43" s="196">
        <v>3162</v>
      </c>
      <c r="J43" s="196">
        <v>1495</v>
      </c>
      <c r="K43" s="196">
        <v>0.98</v>
      </c>
      <c r="L43" s="196">
        <v>1.133</v>
      </c>
      <c r="M43" s="196">
        <v>1.252</v>
      </c>
      <c r="N43" s="274"/>
    </row>
    <row r="44" spans="2:14" x14ac:dyDescent="0.25">
      <c r="B44" s="196" t="s">
        <v>139</v>
      </c>
      <c r="C44" s="196" t="s">
        <v>439</v>
      </c>
      <c r="D44" s="196" t="s">
        <v>43</v>
      </c>
      <c r="E44" s="196" t="s">
        <v>335</v>
      </c>
      <c r="F44" s="216" t="s">
        <v>461</v>
      </c>
      <c r="G44" s="196">
        <v>17.600000000000001</v>
      </c>
      <c r="H44" s="196">
        <v>54.3</v>
      </c>
      <c r="I44" s="196">
        <v>3162</v>
      </c>
      <c r="J44" s="196">
        <v>1495</v>
      </c>
      <c r="K44" s="196">
        <v>0.98</v>
      </c>
      <c r="L44" s="196">
        <v>1.133</v>
      </c>
      <c r="M44" s="196">
        <v>1.252</v>
      </c>
      <c r="N44" s="274"/>
    </row>
    <row r="45" spans="2:14" x14ac:dyDescent="0.25">
      <c r="B45" s="196" t="s">
        <v>140</v>
      </c>
      <c r="C45" s="196" t="s">
        <v>439</v>
      </c>
      <c r="D45" s="196" t="s">
        <v>61</v>
      </c>
      <c r="E45" s="196" t="s">
        <v>336</v>
      </c>
      <c r="F45" s="216" t="s">
        <v>461</v>
      </c>
      <c r="G45" s="196">
        <v>12.2</v>
      </c>
      <c r="H45" s="196">
        <v>60.4</v>
      </c>
      <c r="I45" s="196">
        <v>3162</v>
      </c>
      <c r="J45" s="196">
        <v>1495</v>
      </c>
      <c r="K45" s="196">
        <v>0.98</v>
      </c>
      <c r="L45" s="196">
        <v>1.133</v>
      </c>
      <c r="M45" s="196">
        <v>1.252</v>
      </c>
      <c r="N45" s="274"/>
    </row>
    <row r="46" spans="2:14" x14ac:dyDescent="0.25">
      <c r="B46" s="196" t="s">
        <v>141</v>
      </c>
      <c r="C46" s="196" t="s">
        <v>439</v>
      </c>
      <c r="D46" s="196" t="s">
        <v>44</v>
      </c>
      <c r="E46" s="196" t="s">
        <v>337</v>
      </c>
      <c r="F46" s="216" t="s">
        <v>461</v>
      </c>
      <c r="G46" s="196">
        <v>7.1</v>
      </c>
      <c r="H46" s="196">
        <v>36.200000000000003</v>
      </c>
      <c r="I46" s="196">
        <v>3162</v>
      </c>
      <c r="J46" s="196">
        <v>1495</v>
      </c>
      <c r="K46" s="196">
        <v>0.98</v>
      </c>
      <c r="L46" s="196">
        <v>1.133</v>
      </c>
      <c r="M46" s="196">
        <v>1.252</v>
      </c>
      <c r="N46" s="274"/>
    </row>
    <row r="47" spans="2:14" x14ac:dyDescent="0.25">
      <c r="B47" s="196" t="s">
        <v>142</v>
      </c>
      <c r="C47" s="196" t="s">
        <v>439</v>
      </c>
      <c r="D47" s="196" t="s">
        <v>45</v>
      </c>
      <c r="E47" s="196" t="s">
        <v>338</v>
      </c>
      <c r="F47" s="216" t="s">
        <v>461</v>
      </c>
      <c r="G47" s="196">
        <v>7.1</v>
      </c>
      <c r="H47" s="196">
        <v>36.200000000000003</v>
      </c>
      <c r="I47" s="196">
        <v>3162</v>
      </c>
      <c r="J47" s="196">
        <v>1495</v>
      </c>
      <c r="K47" s="196">
        <v>0.98</v>
      </c>
      <c r="L47" s="196">
        <v>1.133</v>
      </c>
      <c r="M47" s="196">
        <v>1.252</v>
      </c>
      <c r="N47" s="274"/>
    </row>
    <row r="48" spans="2:14" x14ac:dyDescent="0.25">
      <c r="B48" s="196" t="s">
        <v>143</v>
      </c>
      <c r="C48" s="196" t="s">
        <v>439</v>
      </c>
      <c r="D48" s="196" t="s">
        <v>46</v>
      </c>
      <c r="E48" s="196" t="s">
        <v>339</v>
      </c>
      <c r="F48" s="216" t="s">
        <v>461</v>
      </c>
      <c r="G48" s="196">
        <v>160.19999999999999</v>
      </c>
      <c r="H48" s="196">
        <v>295</v>
      </c>
      <c r="I48" s="196">
        <v>3162</v>
      </c>
      <c r="J48" s="196">
        <v>1495</v>
      </c>
      <c r="K48" s="196">
        <v>0.98</v>
      </c>
      <c r="L48" s="196">
        <v>1.133</v>
      </c>
      <c r="M48" s="196">
        <v>1.252</v>
      </c>
      <c r="N48" s="274"/>
    </row>
    <row r="49" spans="2:14" x14ac:dyDescent="0.25">
      <c r="B49" s="196" t="s">
        <v>144</v>
      </c>
      <c r="C49" s="196" t="s">
        <v>439</v>
      </c>
      <c r="D49" s="196" t="s">
        <v>291</v>
      </c>
      <c r="E49" s="196" t="s">
        <v>340</v>
      </c>
      <c r="F49" s="216" t="s">
        <v>461</v>
      </c>
      <c r="G49" s="196">
        <v>19.5</v>
      </c>
      <c r="H49" s="196">
        <v>29.1</v>
      </c>
      <c r="I49" s="196">
        <v>3162</v>
      </c>
      <c r="J49" s="196">
        <v>1495</v>
      </c>
      <c r="K49" s="196">
        <v>0.98</v>
      </c>
      <c r="L49" s="196">
        <v>1.133</v>
      </c>
      <c r="M49" s="196">
        <v>1.252</v>
      </c>
      <c r="N49" s="274"/>
    </row>
    <row r="50" spans="2:14" x14ac:dyDescent="0.25">
      <c r="B50" s="196" t="s">
        <v>145</v>
      </c>
      <c r="C50" s="196" t="s">
        <v>412</v>
      </c>
      <c r="D50" s="196" t="s">
        <v>346</v>
      </c>
      <c r="E50" s="196" t="s">
        <v>341</v>
      </c>
      <c r="F50" s="216" t="s">
        <v>461</v>
      </c>
      <c r="G50" s="196">
        <v>44.9</v>
      </c>
      <c r="H50" s="196">
        <v>61</v>
      </c>
      <c r="I50" s="196">
        <v>3162</v>
      </c>
      <c r="J50" s="196">
        <v>1495</v>
      </c>
      <c r="K50" s="196">
        <v>0.98</v>
      </c>
      <c r="L50" s="196">
        <v>1.133</v>
      </c>
      <c r="M50" s="196">
        <v>1.252</v>
      </c>
      <c r="N50" s="274"/>
    </row>
    <row r="51" spans="2:14" x14ac:dyDescent="0.25">
      <c r="B51" s="196" t="s">
        <v>146</v>
      </c>
      <c r="C51" s="196" t="s">
        <v>412</v>
      </c>
      <c r="D51" s="196" t="s">
        <v>347</v>
      </c>
      <c r="E51" s="196" t="s">
        <v>342</v>
      </c>
      <c r="F51" s="216" t="s">
        <v>461</v>
      </c>
      <c r="G51" s="196">
        <v>53.6</v>
      </c>
      <c r="H51" s="196">
        <v>88</v>
      </c>
      <c r="I51" s="196">
        <v>3162</v>
      </c>
      <c r="J51" s="196">
        <v>1495</v>
      </c>
      <c r="K51" s="196">
        <v>0.98</v>
      </c>
      <c r="L51" s="196">
        <v>1.133</v>
      </c>
      <c r="M51" s="196">
        <v>1.252</v>
      </c>
      <c r="N51" s="274"/>
    </row>
    <row r="52" spans="2:14" x14ac:dyDescent="0.25">
      <c r="B52" s="196" t="s">
        <v>147</v>
      </c>
      <c r="C52" s="196" t="s">
        <v>412</v>
      </c>
      <c r="D52" s="196" t="s">
        <v>348</v>
      </c>
      <c r="E52" s="196" t="s">
        <v>343</v>
      </c>
      <c r="F52" s="216" t="s">
        <v>461</v>
      </c>
      <c r="G52" s="196">
        <v>32.200000000000003</v>
      </c>
      <c r="H52" s="196">
        <v>59</v>
      </c>
      <c r="I52" s="196">
        <v>3162</v>
      </c>
      <c r="J52" s="196">
        <v>1495</v>
      </c>
      <c r="K52" s="196">
        <v>0.98</v>
      </c>
      <c r="L52" s="196">
        <v>1.133</v>
      </c>
      <c r="M52" s="196">
        <v>1.252</v>
      </c>
      <c r="N52" s="274"/>
    </row>
    <row r="53" spans="2:14" x14ac:dyDescent="0.25">
      <c r="B53" s="196" t="s">
        <v>148</v>
      </c>
      <c r="C53" s="196" t="s">
        <v>440</v>
      </c>
      <c r="D53" s="196" t="s">
        <v>47</v>
      </c>
      <c r="E53" s="196" t="s">
        <v>344</v>
      </c>
      <c r="F53" s="216" t="s">
        <v>461</v>
      </c>
      <c r="G53" s="196">
        <v>7.6</v>
      </c>
      <c r="H53" s="196">
        <v>15.2</v>
      </c>
      <c r="I53" s="196">
        <v>3162</v>
      </c>
      <c r="J53" s="196">
        <v>1495</v>
      </c>
      <c r="K53" s="196">
        <v>0.98</v>
      </c>
      <c r="L53" s="196">
        <v>1.133</v>
      </c>
      <c r="M53" s="196">
        <v>1.252</v>
      </c>
      <c r="N53" s="274"/>
    </row>
    <row r="54" spans="2:14" x14ac:dyDescent="0.25">
      <c r="B54" s="196" t="s">
        <v>149</v>
      </c>
      <c r="C54" s="196" t="s">
        <v>440</v>
      </c>
      <c r="D54" s="196" t="s">
        <v>48</v>
      </c>
      <c r="E54" s="196" t="s">
        <v>344</v>
      </c>
      <c r="F54" s="216" t="s">
        <v>461</v>
      </c>
      <c r="G54" s="196">
        <v>7.7</v>
      </c>
      <c r="H54" s="196">
        <v>18.7</v>
      </c>
      <c r="I54" s="196">
        <v>3162</v>
      </c>
      <c r="J54" s="196">
        <v>1495</v>
      </c>
      <c r="K54" s="196">
        <v>0.98</v>
      </c>
      <c r="L54" s="196">
        <v>1.133</v>
      </c>
      <c r="M54" s="196">
        <v>1.252</v>
      </c>
      <c r="N54" s="274"/>
    </row>
    <row r="55" spans="2:14" x14ac:dyDescent="0.25">
      <c r="B55" s="196" t="s">
        <v>290</v>
      </c>
      <c r="C55" s="196" t="s">
        <v>440</v>
      </c>
      <c r="D55" s="196" t="s">
        <v>49</v>
      </c>
      <c r="E55" s="196" t="s">
        <v>345</v>
      </c>
      <c r="F55" s="216" t="s">
        <v>461</v>
      </c>
      <c r="G55" s="196">
        <v>7.1</v>
      </c>
      <c r="H55" s="196">
        <v>36.200000000000003</v>
      </c>
      <c r="I55" s="196">
        <v>3162</v>
      </c>
      <c r="J55" s="196">
        <v>1495</v>
      </c>
      <c r="K55" s="196">
        <v>0.98</v>
      </c>
      <c r="L55" s="196">
        <v>1.133</v>
      </c>
      <c r="M55" s="196">
        <v>1.252</v>
      </c>
      <c r="N55" s="274"/>
    </row>
    <row r="56" spans="2:14" x14ac:dyDescent="0.25">
      <c r="B56" s="196" t="s">
        <v>150</v>
      </c>
      <c r="C56" s="196" t="s">
        <v>413</v>
      </c>
      <c r="D56" s="196" t="s">
        <v>51</v>
      </c>
      <c r="E56" s="196" t="s">
        <v>349</v>
      </c>
      <c r="F56" s="216" t="s">
        <v>461</v>
      </c>
      <c r="G56" s="196">
        <v>18.600000000000001</v>
      </c>
      <c r="H56" s="196">
        <v>124.3</v>
      </c>
      <c r="I56" s="196">
        <v>3162</v>
      </c>
      <c r="J56" s="196">
        <v>1495</v>
      </c>
      <c r="K56" s="196">
        <v>0.98</v>
      </c>
      <c r="L56" s="196">
        <v>1.133</v>
      </c>
      <c r="M56" s="196">
        <v>1.252</v>
      </c>
      <c r="N56" s="274"/>
    </row>
    <row r="57" spans="2:14" x14ac:dyDescent="0.25">
      <c r="B57" s="196" t="s">
        <v>151</v>
      </c>
      <c r="C57" s="196" t="s">
        <v>413</v>
      </c>
      <c r="D57" s="196" t="s">
        <v>53</v>
      </c>
      <c r="F57" s="216" t="s">
        <v>461</v>
      </c>
      <c r="G57" s="196">
        <v>52.5</v>
      </c>
      <c r="H57" s="196">
        <v>182.9</v>
      </c>
      <c r="I57" s="196">
        <v>3162</v>
      </c>
      <c r="J57" s="196">
        <v>1495</v>
      </c>
      <c r="K57" s="196">
        <v>0.98</v>
      </c>
      <c r="L57" s="196">
        <v>1.133</v>
      </c>
      <c r="M57" s="196">
        <v>1.252</v>
      </c>
      <c r="N57" s="274"/>
    </row>
    <row r="58" spans="2:14" x14ac:dyDescent="0.25">
      <c r="B58" s="196" t="s">
        <v>152</v>
      </c>
      <c r="C58" s="196" t="s">
        <v>413</v>
      </c>
      <c r="D58" s="196" t="s">
        <v>54</v>
      </c>
      <c r="F58" s="216" t="s">
        <v>461</v>
      </c>
      <c r="G58" s="196">
        <v>116.8</v>
      </c>
      <c r="H58" s="196">
        <v>361.4</v>
      </c>
      <c r="I58" s="196">
        <v>3162</v>
      </c>
      <c r="J58" s="196">
        <v>1495</v>
      </c>
      <c r="K58" s="196">
        <v>0.98</v>
      </c>
      <c r="L58" s="196">
        <v>1.133</v>
      </c>
      <c r="M58" s="196">
        <v>1.252</v>
      </c>
      <c r="N58" s="274"/>
    </row>
    <row r="59" spans="2:14" x14ac:dyDescent="0.25">
      <c r="B59" s="196" t="s">
        <v>153</v>
      </c>
      <c r="C59" s="196" t="s">
        <v>414</v>
      </c>
      <c r="D59" s="196" t="s">
        <v>51</v>
      </c>
      <c r="E59" s="196" t="s">
        <v>350</v>
      </c>
      <c r="F59" s="216" t="s">
        <v>461</v>
      </c>
      <c r="G59" s="196">
        <v>18.600000000000001</v>
      </c>
      <c r="H59" s="196">
        <v>124.3</v>
      </c>
      <c r="I59" s="196">
        <v>3162</v>
      </c>
      <c r="J59" s="196">
        <v>1495</v>
      </c>
      <c r="K59" s="196">
        <v>0.98</v>
      </c>
      <c r="L59" s="196">
        <v>1.133</v>
      </c>
      <c r="M59" s="196">
        <v>1.252</v>
      </c>
      <c r="N59" s="274"/>
    </row>
    <row r="60" spans="2:14" x14ac:dyDescent="0.25">
      <c r="B60" s="196" t="s">
        <v>154</v>
      </c>
      <c r="C60" s="196" t="s">
        <v>414</v>
      </c>
      <c r="D60" s="196" t="s">
        <v>53</v>
      </c>
      <c r="F60" s="216" t="s">
        <v>461</v>
      </c>
      <c r="G60" s="196">
        <v>52.5</v>
      </c>
      <c r="H60" s="196">
        <v>182.9</v>
      </c>
      <c r="I60" s="196">
        <v>3162</v>
      </c>
      <c r="J60" s="196">
        <v>1495</v>
      </c>
      <c r="K60" s="196">
        <v>0.98</v>
      </c>
      <c r="L60" s="196">
        <v>1.133</v>
      </c>
      <c r="M60" s="196">
        <v>1.252</v>
      </c>
      <c r="N60" s="274"/>
    </row>
    <row r="61" spans="2:14" x14ac:dyDescent="0.25">
      <c r="B61" s="196" t="s">
        <v>155</v>
      </c>
      <c r="C61" s="196" t="s">
        <v>414</v>
      </c>
      <c r="D61" s="196" t="s">
        <v>54</v>
      </c>
      <c r="F61" s="216" t="s">
        <v>461</v>
      </c>
      <c r="G61" s="196">
        <v>116.8</v>
      </c>
      <c r="H61" s="196">
        <v>361.4</v>
      </c>
      <c r="I61" s="196">
        <v>3162</v>
      </c>
      <c r="J61" s="196">
        <v>1495</v>
      </c>
      <c r="K61" s="196">
        <v>0.98</v>
      </c>
      <c r="L61" s="196">
        <v>1.133</v>
      </c>
      <c r="M61" s="196">
        <v>1.252</v>
      </c>
      <c r="N61" s="274"/>
    </row>
    <row r="62" spans="2:14" x14ac:dyDescent="0.25">
      <c r="B62" s="196" t="s">
        <v>156</v>
      </c>
      <c r="C62" s="196" t="s">
        <v>52</v>
      </c>
      <c r="D62" s="196" t="s">
        <v>447</v>
      </c>
      <c r="E62" s="196" t="s">
        <v>351</v>
      </c>
      <c r="F62" s="216" t="s">
        <v>461</v>
      </c>
      <c r="G62" s="196">
        <v>18.600000000000001</v>
      </c>
      <c r="H62" s="196">
        <v>124.3</v>
      </c>
      <c r="I62" s="196">
        <v>3162</v>
      </c>
      <c r="J62" s="196">
        <v>1495</v>
      </c>
      <c r="K62" s="196">
        <v>0.98</v>
      </c>
      <c r="L62" s="196">
        <v>1.133</v>
      </c>
      <c r="M62" s="196">
        <v>1.252</v>
      </c>
      <c r="N62" s="274"/>
    </row>
    <row r="63" spans="2:14" x14ac:dyDescent="0.25">
      <c r="B63" s="196" t="s">
        <v>157</v>
      </c>
      <c r="C63" s="196" t="s">
        <v>52</v>
      </c>
      <c r="D63" s="196" t="s">
        <v>448</v>
      </c>
      <c r="F63" s="216" t="s">
        <v>461</v>
      </c>
      <c r="G63" s="196">
        <v>52.5</v>
      </c>
      <c r="H63" s="196">
        <v>182.9</v>
      </c>
      <c r="I63" s="196">
        <v>3162</v>
      </c>
      <c r="J63" s="196">
        <v>1495</v>
      </c>
      <c r="K63" s="196">
        <v>0.98</v>
      </c>
      <c r="L63" s="196">
        <v>1.133</v>
      </c>
      <c r="M63" s="196">
        <v>1.252</v>
      </c>
      <c r="N63" s="274"/>
    </row>
    <row r="64" spans="2:14" x14ac:dyDescent="0.25">
      <c r="B64" s="196" t="s">
        <v>158</v>
      </c>
      <c r="C64" s="196" t="s">
        <v>52</v>
      </c>
      <c r="D64" s="196" t="s">
        <v>449</v>
      </c>
      <c r="F64" s="216" t="s">
        <v>461</v>
      </c>
      <c r="G64" s="196">
        <v>116.8</v>
      </c>
      <c r="H64" s="196">
        <v>361.4</v>
      </c>
      <c r="I64" s="196">
        <v>3162</v>
      </c>
      <c r="J64" s="196">
        <v>1495</v>
      </c>
      <c r="K64" s="196">
        <v>0.98</v>
      </c>
      <c r="L64" s="196">
        <v>1.133</v>
      </c>
      <c r="M64" s="196">
        <v>1.252</v>
      </c>
      <c r="N64" s="274"/>
    </row>
    <row r="65" spans="2:14" x14ac:dyDescent="0.25">
      <c r="B65" s="196" t="s">
        <v>159</v>
      </c>
      <c r="C65" s="196" t="s">
        <v>441</v>
      </c>
      <c r="D65" s="196" t="s">
        <v>51</v>
      </c>
      <c r="E65" s="196" t="s">
        <v>352</v>
      </c>
      <c r="F65" s="216" t="s">
        <v>461</v>
      </c>
      <c r="G65" s="196">
        <v>18.600000000000001</v>
      </c>
      <c r="H65" s="196">
        <v>124.3</v>
      </c>
      <c r="I65" s="196">
        <v>3162</v>
      </c>
      <c r="J65" s="196">
        <v>1495</v>
      </c>
      <c r="K65" s="196">
        <v>0.98</v>
      </c>
      <c r="L65" s="196">
        <v>1.133</v>
      </c>
      <c r="M65" s="196">
        <v>1.252</v>
      </c>
      <c r="N65" s="274"/>
    </row>
    <row r="66" spans="2:14" x14ac:dyDescent="0.25">
      <c r="B66" s="196" t="s">
        <v>160</v>
      </c>
      <c r="C66" s="196" t="s">
        <v>441</v>
      </c>
      <c r="D66" s="196" t="s">
        <v>53</v>
      </c>
      <c r="F66" s="216" t="s">
        <v>461</v>
      </c>
      <c r="G66" s="196">
        <v>52.5</v>
      </c>
      <c r="H66" s="196">
        <v>182.9</v>
      </c>
      <c r="I66" s="196">
        <v>3162</v>
      </c>
      <c r="J66" s="196">
        <v>1495</v>
      </c>
      <c r="K66" s="196">
        <v>0.98</v>
      </c>
      <c r="L66" s="196">
        <v>1.133</v>
      </c>
      <c r="M66" s="196">
        <v>1.252</v>
      </c>
      <c r="N66" s="274"/>
    </row>
    <row r="67" spans="2:14" x14ac:dyDescent="0.25">
      <c r="B67" s="196" t="s">
        <v>161</v>
      </c>
      <c r="C67" s="196" t="s">
        <v>441</v>
      </c>
      <c r="D67" s="196" t="s">
        <v>54</v>
      </c>
      <c r="F67" s="216" t="s">
        <v>461</v>
      </c>
      <c r="G67" s="196">
        <v>116.8</v>
      </c>
      <c r="H67" s="196">
        <v>361.4</v>
      </c>
      <c r="I67" s="196">
        <v>3162</v>
      </c>
      <c r="J67" s="196">
        <v>1495</v>
      </c>
      <c r="K67" s="196">
        <v>0.98</v>
      </c>
      <c r="L67" s="196">
        <v>1.133</v>
      </c>
      <c r="M67" s="196">
        <v>1.252</v>
      </c>
      <c r="N67" s="274"/>
    </row>
    <row r="68" spans="2:14" x14ac:dyDescent="0.25">
      <c r="B68" s="196" t="s">
        <v>162</v>
      </c>
      <c r="C68" s="196" t="s">
        <v>50</v>
      </c>
      <c r="D68" s="196" t="s">
        <v>55</v>
      </c>
      <c r="E68" s="196" t="s">
        <v>353</v>
      </c>
      <c r="F68" s="216" t="s">
        <v>461</v>
      </c>
      <c r="G68" s="196">
        <v>13.9</v>
      </c>
      <c r="H68" s="196">
        <v>54.3</v>
      </c>
      <c r="I68" s="196">
        <v>3162</v>
      </c>
      <c r="J68" s="196">
        <v>1495</v>
      </c>
      <c r="K68" s="196">
        <v>0.98</v>
      </c>
      <c r="L68" s="196">
        <v>1.133</v>
      </c>
      <c r="M68" s="196">
        <v>1.252</v>
      </c>
      <c r="N68" s="274"/>
    </row>
    <row r="69" spans="2:14" x14ac:dyDescent="0.25">
      <c r="B69" s="196" t="s">
        <v>163</v>
      </c>
      <c r="C69" s="196" t="s">
        <v>50</v>
      </c>
      <c r="D69" s="196" t="s">
        <v>56</v>
      </c>
      <c r="F69" s="216" t="s">
        <v>461</v>
      </c>
      <c r="G69" s="196">
        <v>41</v>
      </c>
      <c r="H69" s="196">
        <v>78</v>
      </c>
      <c r="I69" s="196">
        <v>3162</v>
      </c>
      <c r="J69" s="196">
        <v>1495</v>
      </c>
      <c r="K69" s="196">
        <v>0.98</v>
      </c>
      <c r="L69" s="196">
        <v>1.133</v>
      </c>
      <c r="M69" s="196">
        <v>1.252</v>
      </c>
      <c r="N69" s="274"/>
    </row>
    <row r="70" spans="2:14" x14ac:dyDescent="0.25">
      <c r="B70" s="196" t="s">
        <v>164</v>
      </c>
      <c r="C70" s="196" t="s">
        <v>57</v>
      </c>
      <c r="D70" s="196" t="s">
        <v>58</v>
      </c>
      <c r="E70" s="196" t="s">
        <v>354</v>
      </c>
      <c r="F70" s="216" t="s">
        <v>461</v>
      </c>
      <c r="G70" s="196">
        <v>13</v>
      </c>
      <c r="H70" s="196">
        <v>52.5</v>
      </c>
      <c r="I70" s="196">
        <v>3162</v>
      </c>
      <c r="J70" s="196">
        <v>1495</v>
      </c>
      <c r="K70" s="196">
        <v>0.98</v>
      </c>
      <c r="L70" s="196">
        <v>1.133</v>
      </c>
      <c r="M70" s="196">
        <v>1.252</v>
      </c>
      <c r="N70" s="274"/>
    </row>
    <row r="71" spans="2:14" x14ac:dyDescent="0.25">
      <c r="B71" s="196" t="s">
        <v>165</v>
      </c>
      <c r="C71" s="196" t="s">
        <v>57</v>
      </c>
      <c r="D71" s="196" t="s">
        <v>59</v>
      </c>
      <c r="F71" s="216" t="s">
        <v>461</v>
      </c>
      <c r="G71" s="196">
        <v>32.299999999999997</v>
      </c>
      <c r="H71" s="196">
        <v>108.7</v>
      </c>
      <c r="I71" s="196">
        <v>3162</v>
      </c>
      <c r="J71" s="196">
        <v>1495</v>
      </c>
      <c r="K71" s="196">
        <v>0.98</v>
      </c>
      <c r="L71" s="196">
        <v>1.133</v>
      </c>
      <c r="M71" s="196">
        <v>1.252</v>
      </c>
      <c r="N71" s="274"/>
    </row>
    <row r="72" spans="2:14" x14ac:dyDescent="0.25">
      <c r="B72" s="196" t="s">
        <v>166</v>
      </c>
      <c r="C72" s="196" t="s">
        <v>57</v>
      </c>
      <c r="D72" s="196" t="s">
        <v>60</v>
      </c>
      <c r="F72" s="216" t="s">
        <v>461</v>
      </c>
      <c r="G72" s="196">
        <v>107.5</v>
      </c>
      <c r="H72" s="196">
        <v>205</v>
      </c>
      <c r="I72" s="196">
        <v>3162</v>
      </c>
      <c r="J72" s="196">
        <v>1495</v>
      </c>
      <c r="K72" s="196">
        <v>0.98</v>
      </c>
      <c r="L72" s="196">
        <v>1.133</v>
      </c>
      <c r="M72" s="196">
        <v>1.252</v>
      </c>
      <c r="N72" s="274"/>
    </row>
    <row r="73" spans="2:14" x14ac:dyDescent="0.25">
      <c r="B73" s="196" t="s">
        <v>167</v>
      </c>
      <c r="C73" s="196" t="s">
        <v>57</v>
      </c>
      <c r="D73" s="196" t="s">
        <v>450</v>
      </c>
      <c r="E73" s="196" t="s">
        <v>355</v>
      </c>
      <c r="F73" s="216" t="s">
        <v>461</v>
      </c>
      <c r="G73" s="196">
        <v>13</v>
      </c>
      <c r="H73" s="196">
        <v>52.5</v>
      </c>
      <c r="I73" s="196">
        <v>3162</v>
      </c>
      <c r="J73" s="196">
        <v>1495</v>
      </c>
      <c r="K73" s="196">
        <v>0.98</v>
      </c>
      <c r="L73" s="196">
        <v>1.133</v>
      </c>
      <c r="M73" s="196">
        <v>1.252</v>
      </c>
      <c r="N73" s="274"/>
    </row>
    <row r="74" spans="2:14" x14ac:dyDescent="0.25">
      <c r="B74" s="196" t="s">
        <v>168</v>
      </c>
      <c r="C74" s="196" t="s">
        <v>57</v>
      </c>
      <c r="D74" s="196" t="s">
        <v>451</v>
      </c>
      <c r="F74" s="216" t="s">
        <v>461</v>
      </c>
      <c r="G74" s="196">
        <v>32.299999999999997</v>
      </c>
      <c r="H74" s="196">
        <v>108.7</v>
      </c>
      <c r="I74" s="196">
        <v>3162</v>
      </c>
      <c r="J74" s="196">
        <v>1495</v>
      </c>
      <c r="K74" s="196">
        <v>0.98</v>
      </c>
      <c r="L74" s="196">
        <v>1.133</v>
      </c>
      <c r="M74" s="196">
        <v>1.252</v>
      </c>
      <c r="N74" s="274"/>
    </row>
    <row r="75" spans="2:14" x14ac:dyDescent="0.25">
      <c r="B75" s="196" t="s">
        <v>169</v>
      </c>
      <c r="C75" s="196" t="s">
        <v>57</v>
      </c>
      <c r="D75" s="196" t="s">
        <v>452</v>
      </c>
      <c r="F75" s="216" t="s">
        <v>461</v>
      </c>
      <c r="G75" s="196">
        <v>107.5</v>
      </c>
      <c r="H75" s="196">
        <v>205</v>
      </c>
      <c r="I75" s="196">
        <v>3162</v>
      </c>
      <c r="J75" s="196">
        <v>1495</v>
      </c>
      <c r="K75" s="196">
        <v>0.98</v>
      </c>
      <c r="L75" s="196">
        <v>1.133</v>
      </c>
      <c r="M75" s="196">
        <v>1.252</v>
      </c>
      <c r="N75" s="274"/>
    </row>
    <row r="76" spans="2:14" x14ac:dyDescent="0.25">
      <c r="B76" s="196" t="s">
        <v>294</v>
      </c>
      <c r="C76" s="196" t="s">
        <v>62</v>
      </c>
      <c r="D76" s="196" t="s">
        <v>63</v>
      </c>
      <c r="E76" s="196" t="s">
        <v>357</v>
      </c>
      <c r="F76" s="278"/>
      <c r="G76" s="272"/>
      <c r="H76" s="272"/>
      <c r="I76" s="272"/>
      <c r="J76" s="272"/>
      <c r="K76" s="272"/>
      <c r="L76" s="272"/>
      <c r="M76" s="272"/>
      <c r="N76" s="274"/>
    </row>
    <row r="77" spans="2:14" x14ac:dyDescent="0.25">
      <c r="B77" s="196" t="s">
        <v>295</v>
      </c>
      <c r="C77" s="196" t="s">
        <v>62</v>
      </c>
      <c r="D77" s="196" t="s">
        <v>64</v>
      </c>
      <c r="E77" s="196" t="s">
        <v>358</v>
      </c>
      <c r="F77" s="278"/>
      <c r="G77" s="272"/>
      <c r="H77" s="272"/>
      <c r="I77" s="272"/>
      <c r="J77" s="272"/>
      <c r="K77" s="272"/>
      <c r="L77" s="272"/>
      <c r="M77" s="272"/>
      <c r="N77" s="274"/>
    </row>
    <row r="78" spans="2:14" x14ac:dyDescent="0.25">
      <c r="B78" s="196" t="s">
        <v>296</v>
      </c>
      <c r="C78" s="196" t="s">
        <v>62</v>
      </c>
      <c r="D78" s="196" t="s">
        <v>65</v>
      </c>
      <c r="E78" s="196" t="s">
        <v>359</v>
      </c>
      <c r="F78" s="278"/>
      <c r="G78" s="272"/>
      <c r="H78" s="272"/>
      <c r="I78" s="272"/>
      <c r="J78" s="272"/>
      <c r="K78" s="272"/>
      <c r="L78" s="272"/>
      <c r="M78" s="272"/>
      <c r="N78" s="274"/>
    </row>
    <row r="79" spans="2:14" ht="30" x14ac:dyDescent="0.25">
      <c r="B79" s="196" t="s">
        <v>297</v>
      </c>
      <c r="C79" s="196" t="s">
        <v>62</v>
      </c>
      <c r="D79" s="199" t="s">
        <v>453</v>
      </c>
      <c r="E79" s="196" t="s">
        <v>360</v>
      </c>
      <c r="F79" s="278"/>
      <c r="G79" s="272"/>
      <c r="H79" s="272"/>
      <c r="I79" s="272"/>
      <c r="J79" s="272"/>
      <c r="K79" s="272"/>
      <c r="L79" s="272"/>
      <c r="M79" s="272"/>
      <c r="N79" s="274"/>
    </row>
    <row r="80" spans="2:14" x14ac:dyDescent="0.25">
      <c r="B80" s="196" t="s">
        <v>298</v>
      </c>
      <c r="C80" s="196" t="s">
        <v>10</v>
      </c>
      <c r="D80" s="196" t="s">
        <v>67</v>
      </c>
      <c r="E80" s="196" t="s">
        <v>361</v>
      </c>
      <c r="F80" s="278"/>
      <c r="G80" s="272"/>
      <c r="H80" s="272"/>
      <c r="I80" s="272"/>
      <c r="J80" s="272"/>
      <c r="K80" s="272"/>
      <c r="L80" s="272"/>
      <c r="M80" s="272"/>
      <c r="N80" s="274"/>
    </row>
    <row r="81" spans="2:14" x14ac:dyDescent="0.25">
      <c r="B81" s="196" t="s">
        <v>299</v>
      </c>
      <c r="C81" s="196" t="s">
        <v>415</v>
      </c>
      <c r="D81" s="196" t="s">
        <v>66</v>
      </c>
      <c r="E81" s="196" t="s">
        <v>356</v>
      </c>
      <c r="F81" s="278"/>
      <c r="G81" s="272"/>
      <c r="H81" s="272"/>
      <c r="I81" s="272"/>
      <c r="J81" s="272"/>
      <c r="K81" s="272"/>
      <c r="L81" s="272"/>
      <c r="M81" s="272"/>
      <c r="N81" s="274"/>
    </row>
    <row r="82" spans="2:14" x14ac:dyDescent="0.25">
      <c r="B82" s="196" t="s">
        <v>300</v>
      </c>
      <c r="C82" s="196" t="s">
        <v>416</v>
      </c>
      <c r="D82" s="196" t="s">
        <v>68</v>
      </c>
      <c r="F82" s="278"/>
      <c r="G82" s="272"/>
      <c r="H82" s="272"/>
      <c r="I82" s="272"/>
      <c r="J82" s="272"/>
      <c r="K82" s="272"/>
      <c r="L82" s="272"/>
      <c r="M82" s="272"/>
      <c r="N82" s="274"/>
    </row>
    <row r="83" spans="2:14" x14ac:dyDescent="0.25">
      <c r="B83" s="196" t="s">
        <v>301</v>
      </c>
      <c r="C83" s="196" t="s">
        <v>416</v>
      </c>
      <c r="D83" s="196" t="s">
        <v>69</v>
      </c>
      <c r="F83" s="278"/>
      <c r="G83" s="272"/>
      <c r="H83" s="272"/>
      <c r="I83" s="272"/>
      <c r="J83" s="272"/>
      <c r="K83" s="272"/>
      <c r="L83" s="272"/>
      <c r="M83" s="272"/>
      <c r="N83" s="274"/>
    </row>
    <row r="84" spans="2:14" x14ac:dyDescent="0.25">
      <c r="B84" s="196" t="s">
        <v>302</v>
      </c>
      <c r="C84" s="196" t="s">
        <v>417</v>
      </c>
      <c r="D84" s="196" t="s">
        <v>70</v>
      </c>
      <c r="F84" s="278"/>
      <c r="G84" s="272"/>
      <c r="H84" s="272"/>
      <c r="I84" s="272"/>
      <c r="J84" s="272"/>
      <c r="K84" s="272"/>
      <c r="L84" s="272"/>
      <c r="M84" s="272"/>
      <c r="N84" s="274"/>
    </row>
    <row r="85" spans="2:14" x14ac:dyDescent="0.25">
      <c r="B85" s="196" t="s">
        <v>303</v>
      </c>
      <c r="C85" s="196" t="s">
        <v>417</v>
      </c>
      <c r="D85" s="196" t="s">
        <v>71</v>
      </c>
      <c r="F85" s="278"/>
      <c r="G85" s="272"/>
      <c r="H85" s="272"/>
      <c r="I85" s="272"/>
      <c r="J85" s="272"/>
      <c r="K85" s="272"/>
      <c r="L85" s="272"/>
      <c r="M85" s="272"/>
      <c r="N85" s="274"/>
    </row>
    <row r="86" spans="2:14" x14ac:dyDescent="0.25">
      <c r="B86" s="196" t="s">
        <v>304</v>
      </c>
      <c r="C86" s="196" t="s">
        <v>442</v>
      </c>
      <c r="D86" s="196" t="s">
        <v>74</v>
      </c>
      <c r="E86" s="196" t="s">
        <v>362</v>
      </c>
      <c r="F86" s="278"/>
      <c r="G86" s="272"/>
      <c r="H86" s="272"/>
      <c r="I86" s="272"/>
      <c r="J86" s="272"/>
      <c r="K86" s="272"/>
      <c r="L86" s="272"/>
      <c r="M86" s="272"/>
      <c r="N86" s="274"/>
    </row>
    <row r="87" spans="2:14" x14ac:dyDescent="0.25">
      <c r="B87" s="196" t="s">
        <v>305</v>
      </c>
      <c r="C87" s="196" t="s">
        <v>443</v>
      </c>
      <c r="D87" s="196" t="s">
        <v>75</v>
      </c>
      <c r="E87" s="196" t="s">
        <v>363</v>
      </c>
      <c r="F87" s="278"/>
      <c r="G87" s="272"/>
      <c r="H87" s="272"/>
      <c r="I87" s="272"/>
      <c r="J87" s="272"/>
      <c r="K87" s="272"/>
      <c r="L87" s="272"/>
      <c r="M87" s="272"/>
      <c r="N87" s="274"/>
    </row>
    <row r="88" spans="2:14" x14ac:dyDescent="0.25">
      <c r="B88" s="196" t="s">
        <v>306</v>
      </c>
      <c r="C88" s="196" t="s">
        <v>73</v>
      </c>
      <c r="D88" s="196" t="s">
        <v>72</v>
      </c>
      <c r="F88" s="278"/>
      <c r="G88" s="272"/>
      <c r="H88" s="272"/>
      <c r="I88" s="272"/>
      <c r="J88" s="272"/>
      <c r="K88" s="272"/>
      <c r="L88" s="272"/>
      <c r="M88" s="272"/>
      <c r="N88" s="274"/>
    </row>
    <row r="89" spans="2:14" x14ac:dyDescent="0.25">
      <c r="B89" s="196" t="s">
        <v>170</v>
      </c>
      <c r="C89" s="196" t="s">
        <v>76</v>
      </c>
      <c r="D89" s="196" t="s">
        <v>77</v>
      </c>
      <c r="F89" s="278"/>
      <c r="G89" s="272"/>
      <c r="H89" s="272"/>
      <c r="I89" s="272"/>
      <c r="J89" s="272"/>
      <c r="K89" s="272"/>
      <c r="L89" s="272"/>
      <c r="M89" s="272"/>
      <c r="N89" s="274"/>
    </row>
    <row r="90" spans="2:14" x14ac:dyDescent="0.25">
      <c r="B90" s="196" t="s">
        <v>171</v>
      </c>
      <c r="C90" s="196" t="s">
        <v>76</v>
      </c>
      <c r="D90" s="196" t="s">
        <v>78</v>
      </c>
      <c r="F90" s="278"/>
      <c r="G90" s="272"/>
      <c r="H90" s="272"/>
      <c r="I90" s="272"/>
      <c r="J90" s="272"/>
      <c r="K90" s="272"/>
      <c r="L90" s="272"/>
      <c r="M90" s="272"/>
      <c r="N90" s="274"/>
    </row>
    <row r="91" spans="2:14" x14ac:dyDescent="0.25">
      <c r="B91" s="196" t="s">
        <v>172</v>
      </c>
      <c r="C91" s="196" t="s">
        <v>76</v>
      </c>
      <c r="D91" s="196" t="s">
        <v>79</v>
      </c>
      <c r="F91" s="278"/>
      <c r="G91" s="272"/>
      <c r="H91" s="272"/>
      <c r="I91" s="272"/>
      <c r="J91" s="272"/>
      <c r="K91" s="272"/>
      <c r="L91" s="272"/>
      <c r="M91" s="272"/>
      <c r="N91" s="274"/>
    </row>
    <row r="92" spans="2:14" x14ac:dyDescent="0.25">
      <c r="B92" s="196" t="s">
        <v>173</v>
      </c>
      <c r="C92" s="196" t="s">
        <v>76</v>
      </c>
      <c r="D92" s="196" t="s">
        <v>80</v>
      </c>
      <c r="F92" s="278"/>
      <c r="G92" s="272"/>
      <c r="H92" s="272"/>
      <c r="I92" s="272"/>
      <c r="J92" s="272"/>
      <c r="K92" s="272"/>
      <c r="L92" s="272"/>
      <c r="M92" s="272"/>
      <c r="N92" s="274"/>
    </row>
    <row r="93" spans="2:14" x14ac:dyDescent="0.25">
      <c r="B93" s="196" t="s">
        <v>174</v>
      </c>
      <c r="C93" s="196" t="s">
        <v>76</v>
      </c>
      <c r="D93" s="196" t="s">
        <v>81</v>
      </c>
      <c r="F93" s="278"/>
      <c r="G93" s="272"/>
      <c r="H93" s="272"/>
      <c r="I93" s="272"/>
      <c r="J93" s="272"/>
      <c r="K93" s="272"/>
      <c r="L93" s="272"/>
      <c r="M93" s="272"/>
      <c r="N93" s="274"/>
    </row>
    <row r="94" spans="2:14" x14ac:dyDescent="0.25">
      <c r="B94" s="196" t="s">
        <v>175</v>
      </c>
      <c r="C94" s="196" t="s">
        <v>76</v>
      </c>
      <c r="D94" s="196" t="s">
        <v>82</v>
      </c>
      <c r="F94" s="278"/>
      <c r="G94" s="272"/>
      <c r="H94" s="272"/>
      <c r="I94" s="272"/>
      <c r="J94" s="272"/>
      <c r="K94" s="272"/>
      <c r="L94" s="272"/>
      <c r="M94" s="272"/>
      <c r="N94" s="274"/>
    </row>
    <row r="95" spans="2:14" x14ac:dyDescent="0.25">
      <c r="B95" s="196" t="s">
        <v>176</v>
      </c>
      <c r="C95" s="196" t="s">
        <v>76</v>
      </c>
      <c r="D95" s="196" t="s">
        <v>307</v>
      </c>
      <c r="F95" s="278"/>
      <c r="G95" s="272"/>
      <c r="H95" s="272"/>
      <c r="I95" s="272"/>
      <c r="J95" s="272"/>
      <c r="K95" s="272"/>
      <c r="L95" s="272"/>
      <c r="M95" s="272"/>
      <c r="N95" s="274"/>
    </row>
    <row r="96" spans="2:14" x14ac:dyDescent="0.25">
      <c r="B96" s="196" t="s">
        <v>177</v>
      </c>
      <c r="C96" s="196" t="s">
        <v>83</v>
      </c>
      <c r="D96" s="196" t="s">
        <v>84</v>
      </c>
      <c r="F96" s="278"/>
      <c r="G96" s="272"/>
      <c r="H96" s="272"/>
      <c r="I96" s="272"/>
      <c r="J96" s="272"/>
      <c r="K96" s="272"/>
      <c r="L96" s="272"/>
      <c r="M96" s="272"/>
      <c r="N96" s="274"/>
    </row>
    <row r="97" spans="2:14" x14ac:dyDescent="0.25">
      <c r="B97" s="196" t="s">
        <v>178</v>
      </c>
      <c r="C97" s="196" t="s">
        <v>83</v>
      </c>
      <c r="D97" s="196" t="s">
        <v>85</v>
      </c>
      <c r="F97" s="278"/>
      <c r="G97" s="272"/>
      <c r="H97" s="272"/>
      <c r="I97" s="272"/>
      <c r="J97" s="272"/>
      <c r="K97" s="272"/>
      <c r="L97" s="272"/>
      <c r="M97" s="272"/>
      <c r="N97" s="274"/>
    </row>
    <row r="98" spans="2:14" x14ac:dyDescent="0.25">
      <c r="B98" s="196" t="s">
        <v>179</v>
      </c>
      <c r="C98" s="196" t="s">
        <v>83</v>
      </c>
      <c r="D98" s="196" t="s">
        <v>86</v>
      </c>
      <c r="F98" s="278"/>
      <c r="G98" s="272"/>
      <c r="H98" s="272"/>
      <c r="I98" s="272"/>
      <c r="J98" s="272"/>
      <c r="K98" s="272"/>
      <c r="L98" s="272"/>
      <c r="M98" s="272"/>
      <c r="N98" s="274"/>
    </row>
    <row r="99" spans="2:14" x14ac:dyDescent="0.25">
      <c r="B99" s="196" t="s">
        <v>180</v>
      </c>
      <c r="C99" s="196" t="s">
        <v>83</v>
      </c>
      <c r="D99" s="196" t="s">
        <v>87</v>
      </c>
      <c r="F99" s="278"/>
      <c r="G99" s="272"/>
      <c r="H99" s="272"/>
      <c r="I99" s="272"/>
      <c r="J99" s="272"/>
      <c r="K99" s="272"/>
      <c r="L99" s="272"/>
      <c r="M99" s="272"/>
      <c r="N99" s="274"/>
    </row>
    <row r="100" spans="2:14" x14ac:dyDescent="0.25">
      <c r="B100" s="196" t="s">
        <v>181</v>
      </c>
      <c r="C100" s="196" t="s">
        <v>83</v>
      </c>
      <c r="D100" s="196" t="s">
        <v>88</v>
      </c>
      <c r="F100" s="278"/>
      <c r="G100" s="272"/>
      <c r="H100" s="272"/>
      <c r="I100" s="272"/>
      <c r="J100" s="272"/>
      <c r="K100" s="272"/>
      <c r="L100" s="272"/>
      <c r="M100" s="272"/>
      <c r="N100" s="274"/>
    </row>
    <row r="101" spans="2:14" x14ac:dyDescent="0.25">
      <c r="B101" s="196" t="s">
        <v>182</v>
      </c>
      <c r="C101" s="196" t="s">
        <v>83</v>
      </c>
      <c r="D101" s="196" t="s">
        <v>89</v>
      </c>
      <c r="F101" s="278"/>
      <c r="G101" s="272"/>
      <c r="H101" s="272"/>
      <c r="I101" s="272"/>
      <c r="J101" s="272"/>
      <c r="K101" s="272"/>
      <c r="L101" s="272"/>
      <c r="M101" s="272"/>
      <c r="N101" s="274"/>
    </row>
    <row r="102" spans="2:14" x14ac:dyDescent="0.25">
      <c r="B102" s="196" t="s">
        <v>183</v>
      </c>
      <c r="C102" s="196" t="s">
        <v>83</v>
      </c>
      <c r="D102" s="196" t="s">
        <v>90</v>
      </c>
      <c r="F102" s="278"/>
      <c r="G102" s="272"/>
      <c r="H102" s="272"/>
      <c r="I102" s="272"/>
      <c r="J102" s="272"/>
      <c r="K102" s="272"/>
      <c r="L102" s="272"/>
      <c r="M102" s="272"/>
      <c r="N102" s="274"/>
    </row>
    <row r="103" spans="2:14" x14ac:dyDescent="0.25">
      <c r="B103" s="196" t="s">
        <v>184</v>
      </c>
      <c r="C103" s="196" t="s">
        <v>91</v>
      </c>
      <c r="D103" s="196" t="s">
        <v>92</v>
      </c>
      <c r="F103" s="278"/>
      <c r="G103" s="272"/>
      <c r="H103" s="272"/>
      <c r="I103" s="272"/>
      <c r="J103" s="272"/>
      <c r="K103" s="272"/>
      <c r="L103" s="272"/>
      <c r="M103" s="272"/>
      <c r="N103" s="274"/>
    </row>
    <row r="104" spans="2:14" x14ac:dyDescent="0.25">
      <c r="B104" s="196" t="s">
        <v>185</v>
      </c>
      <c r="C104" s="196" t="s">
        <v>91</v>
      </c>
      <c r="D104" s="196" t="s">
        <v>93</v>
      </c>
      <c r="F104" s="278"/>
      <c r="G104" s="272"/>
      <c r="H104" s="272"/>
      <c r="I104" s="272"/>
      <c r="J104" s="272"/>
      <c r="K104" s="272"/>
      <c r="L104" s="272"/>
      <c r="M104" s="272"/>
      <c r="N104" s="274"/>
    </row>
    <row r="105" spans="2:14" x14ac:dyDescent="0.25">
      <c r="B105" s="196" t="s">
        <v>186</v>
      </c>
      <c r="C105" s="196" t="s">
        <v>91</v>
      </c>
      <c r="D105" s="196" t="s">
        <v>94</v>
      </c>
      <c r="F105" s="278"/>
      <c r="G105" s="272"/>
      <c r="H105" s="272"/>
      <c r="I105" s="272"/>
      <c r="J105" s="272"/>
      <c r="K105" s="272"/>
      <c r="L105" s="272"/>
      <c r="M105" s="272"/>
      <c r="N105" s="274"/>
    </row>
    <row r="106" spans="2:14" x14ac:dyDescent="0.25">
      <c r="B106" s="196" t="s">
        <v>187</v>
      </c>
      <c r="C106" s="196" t="s">
        <v>91</v>
      </c>
      <c r="D106" s="196" t="s">
        <v>95</v>
      </c>
      <c r="F106" s="278"/>
      <c r="G106" s="272"/>
      <c r="H106" s="272"/>
      <c r="I106" s="272"/>
      <c r="J106" s="272"/>
      <c r="K106" s="272"/>
      <c r="L106" s="272"/>
      <c r="M106" s="272"/>
      <c r="N106" s="274"/>
    </row>
    <row r="107" spans="2:14" x14ac:dyDescent="0.25">
      <c r="B107" s="196" t="s">
        <v>188</v>
      </c>
      <c r="C107" s="196" t="s">
        <v>91</v>
      </c>
      <c r="D107" s="196" t="s">
        <v>96</v>
      </c>
      <c r="F107" s="278"/>
      <c r="G107" s="272"/>
      <c r="H107" s="272"/>
      <c r="I107" s="272"/>
      <c r="J107" s="272"/>
      <c r="K107" s="272"/>
      <c r="L107" s="272"/>
      <c r="M107" s="272"/>
      <c r="N107" s="274"/>
    </row>
    <row r="108" spans="2:14" x14ac:dyDescent="0.25">
      <c r="B108" s="196" t="s">
        <v>189</v>
      </c>
      <c r="C108" s="196" t="s">
        <v>366</v>
      </c>
      <c r="D108" s="196" t="s">
        <v>97</v>
      </c>
      <c r="E108" s="196" t="s">
        <v>364</v>
      </c>
      <c r="F108" s="278"/>
      <c r="G108" s="272"/>
      <c r="H108" s="272"/>
      <c r="I108" s="272"/>
      <c r="J108" s="272"/>
      <c r="K108" s="272"/>
      <c r="L108" s="272"/>
      <c r="M108" s="272"/>
      <c r="N108" s="274"/>
    </row>
    <row r="109" spans="2:14" x14ac:dyDescent="0.25">
      <c r="B109" s="196" t="s">
        <v>190</v>
      </c>
      <c r="C109" s="196" t="s">
        <v>367</v>
      </c>
      <c r="D109" s="196" t="s">
        <v>98</v>
      </c>
      <c r="E109" s="196" t="s">
        <v>365</v>
      </c>
      <c r="F109" s="278"/>
      <c r="G109" s="272"/>
      <c r="H109" s="272"/>
      <c r="I109" s="272"/>
      <c r="J109" s="272"/>
      <c r="K109" s="272"/>
      <c r="L109" s="272"/>
      <c r="M109" s="272"/>
      <c r="N109" s="274"/>
    </row>
    <row r="110" spans="2:14" x14ac:dyDescent="0.25">
      <c r="B110" s="196" t="s">
        <v>203</v>
      </c>
      <c r="C110" s="196" t="s">
        <v>192</v>
      </c>
      <c r="D110" s="196" t="s">
        <v>368</v>
      </c>
      <c r="E110" s="196" t="s">
        <v>370</v>
      </c>
      <c r="F110" s="278"/>
      <c r="G110" s="272"/>
      <c r="H110" s="272"/>
      <c r="I110" s="272"/>
      <c r="J110" s="272"/>
      <c r="K110" s="272"/>
      <c r="L110" s="272"/>
      <c r="M110" s="272"/>
      <c r="N110" s="274"/>
    </row>
    <row r="111" spans="2:14" x14ac:dyDescent="0.25">
      <c r="B111" s="196" t="s">
        <v>204</v>
      </c>
      <c r="C111" s="196" t="s">
        <v>192</v>
      </c>
      <c r="D111" s="196" t="s">
        <v>369</v>
      </c>
      <c r="E111" s="196" t="s">
        <v>371</v>
      </c>
      <c r="F111" s="278"/>
      <c r="G111" s="272"/>
      <c r="H111" s="272"/>
      <c r="I111" s="272"/>
      <c r="J111" s="272"/>
      <c r="K111" s="272"/>
      <c r="L111" s="272"/>
      <c r="M111" s="272"/>
      <c r="N111" s="274"/>
    </row>
    <row r="112" spans="2:14" x14ac:dyDescent="0.25">
      <c r="B112" s="196" t="s">
        <v>205</v>
      </c>
      <c r="C112" s="196" t="s">
        <v>195</v>
      </c>
      <c r="D112" s="196" t="s">
        <v>193</v>
      </c>
      <c r="E112" s="196" t="s">
        <v>372</v>
      </c>
      <c r="F112" s="278"/>
      <c r="G112" s="272"/>
      <c r="H112" s="272"/>
      <c r="I112" s="272"/>
      <c r="J112" s="272"/>
      <c r="K112" s="272"/>
      <c r="L112" s="272"/>
      <c r="M112" s="272"/>
      <c r="N112" s="274"/>
    </row>
    <row r="113" spans="2:14" x14ac:dyDescent="0.25">
      <c r="B113" s="196" t="s">
        <v>206</v>
      </c>
      <c r="C113" s="196" t="s">
        <v>195</v>
      </c>
      <c r="D113" s="196" t="s">
        <v>194</v>
      </c>
      <c r="E113" s="196" t="s">
        <v>373</v>
      </c>
      <c r="F113" s="278"/>
      <c r="G113" s="272"/>
      <c r="H113" s="272"/>
      <c r="I113" s="272"/>
      <c r="J113" s="272"/>
      <c r="K113" s="272"/>
      <c r="L113" s="272"/>
      <c r="M113" s="272"/>
      <c r="N113" s="274"/>
    </row>
    <row r="114" spans="2:14" x14ac:dyDescent="0.25">
      <c r="B114" s="196" t="s">
        <v>207</v>
      </c>
      <c r="C114" s="196" t="s">
        <v>196</v>
      </c>
      <c r="D114" s="196" t="s">
        <v>376</v>
      </c>
      <c r="E114" s="196" t="s">
        <v>374</v>
      </c>
      <c r="F114" s="278"/>
      <c r="G114" s="272"/>
      <c r="H114" s="272"/>
      <c r="I114" s="272"/>
      <c r="J114" s="272"/>
      <c r="K114" s="272"/>
      <c r="L114" s="272"/>
      <c r="M114" s="272"/>
      <c r="N114" s="274"/>
    </row>
    <row r="115" spans="2:14" x14ac:dyDescent="0.25">
      <c r="B115" s="196" t="s">
        <v>208</v>
      </c>
      <c r="C115" s="196" t="s">
        <v>196</v>
      </c>
      <c r="D115" s="196" t="s">
        <v>377</v>
      </c>
      <c r="E115" s="196" t="s">
        <v>374</v>
      </c>
      <c r="F115" s="278"/>
      <c r="G115" s="272"/>
      <c r="H115" s="272"/>
      <c r="I115" s="272"/>
      <c r="J115" s="272"/>
      <c r="K115" s="272"/>
      <c r="L115" s="272"/>
      <c r="M115" s="272"/>
      <c r="N115" s="274"/>
    </row>
    <row r="116" spans="2:14" x14ac:dyDescent="0.25">
      <c r="B116" s="196" t="s">
        <v>209</v>
      </c>
      <c r="C116" s="196" t="s">
        <v>197</v>
      </c>
      <c r="D116" s="196" t="s">
        <v>198</v>
      </c>
      <c r="F116" s="278"/>
      <c r="G116" s="272"/>
      <c r="H116" s="272"/>
      <c r="I116" s="272"/>
      <c r="J116" s="272"/>
      <c r="K116" s="272"/>
      <c r="L116" s="272"/>
      <c r="M116" s="272"/>
      <c r="N116" s="274"/>
    </row>
    <row r="117" spans="2:14" x14ac:dyDescent="0.25">
      <c r="B117" s="196" t="s">
        <v>210</v>
      </c>
      <c r="C117" s="196" t="s">
        <v>197</v>
      </c>
      <c r="D117" s="196" t="s">
        <v>199</v>
      </c>
      <c r="F117" s="278"/>
      <c r="G117" s="272"/>
      <c r="H117" s="272"/>
      <c r="I117" s="272"/>
      <c r="J117" s="272"/>
      <c r="K117" s="272"/>
      <c r="L117" s="272"/>
      <c r="M117" s="272"/>
      <c r="N117" s="274"/>
    </row>
    <row r="118" spans="2:14" x14ac:dyDescent="0.25">
      <c r="B118" s="196" t="s">
        <v>211</v>
      </c>
      <c r="C118" s="196" t="s">
        <v>200</v>
      </c>
      <c r="D118" s="196" t="s">
        <v>200</v>
      </c>
      <c r="E118" s="196" t="s">
        <v>375</v>
      </c>
      <c r="F118" s="278"/>
      <c r="G118" s="272"/>
      <c r="H118" s="272"/>
      <c r="I118" s="272"/>
      <c r="J118" s="272"/>
      <c r="K118" s="272"/>
      <c r="L118" s="272"/>
      <c r="M118" s="272"/>
      <c r="N118" s="274"/>
    </row>
    <row r="119" spans="2:14" x14ac:dyDescent="0.25">
      <c r="B119" s="196" t="s">
        <v>212</v>
      </c>
      <c r="C119" s="196" t="s">
        <v>201</v>
      </c>
      <c r="D119" s="196" t="s">
        <v>378</v>
      </c>
      <c r="E119" s="196" t="s">
        <v>381</v>
      </c>
      <c r="F119" s="278"/>
      <c r="G119" s="272"/>
      <c r="H119" s="272"/>
      <c r="I119" s="272"/>
      <c r="J119" s="272"/>
      <c r="K119" s="272"/>
      <c r="L119" s="272"/>
      <c r="M119" s="272"/>
      <c r="N119" s="274"/>
    </row>
    <row r="120" spans="2:14" x14ac:dyDescent="0.25">
      <c r="B120" s="196" t="s">
        <v>213</v>
      </c>
      <c r="C120" s="196" t="s">
        <v>201</v>
      </c>
      <c r="D120" s="196" t="s">
        <v>379</v>
      </c>
      <c r="E120" s="196" t="s">
        <v>381</v>
      </c>
      <c r="F120" s="278"/>
      <c r="G120" s="272"/>
      <c r="H120" s="272"/>
      <c r="I120" s="272"/>
      <c r="J120" s="272"/>
      <c r="K120" s="272"/>
      <c r="L120" s="272"/>
      <c r="M120" s="272"/>
      <c r="N120" s="274"/>
    </row>
    <row r="121" spans="2:14" x14ac:dyDescent="0.25">
      <c r="B121" s="196" t="s">
        <v>214</v>
      </c>
      <c r="C121" s="196" t="s">
        <v>380</v>
      </c>
      <c r="D121" s="196" t="s">
        <v>380</v>
      </c>
      <c r="E121" s="196" t="s">
        <v>202</v>
      </c>
      <c r="F121" s="278"/>
      <c r="G121" s="272"/>
      <c r="H121" s="272"/>
      <c r="I121" s="272"/>
      <c r="J121" s="272"/>
      <c r="K121" s="272"/>
      <c r="L121" s="272"/>
      <c r="M121" s="272"/>
      <c r="N121" s="274"/>
    </row>
    <row r="122" spans="2:14" x14ac:dyDescent="0.25">
      <c r="B122" s="196" t="s">
        <v>215</v>
      </c>
      <c r="C122" s="196" t="s">
        <v>444</v>
      </c>
      <c r="D122" s="196" t="s">
        <v>216</v>
      </c>
      <c r="F122" s="278"/>
      <c r="G122" s="272"/>
      <c r="H122" s="272"/>
      <c r="I122" s="272"/>
      <c r="J122" s="272"/>
      <c r="K122" s="272"/>
      <c r="L122" s="272"/>
      <c r="M122" s="272"/>
      <c r="N122" s="274"/>
    </row>
    <row r="123" spans="2:14" x14ac:dyDescent="0.25">
      <c r="B123" s="196" t="s">
        <v>229</v>
      </c>
      <c r="C123" s="196" t="s">
        <v>444</v>
      </c>
      <c r="D123" s="196" t="s">
        <v>217</v>
      </c>
      <c r="F123" s="278"/>
      <c r="G123" s="272"/>
      <c r="H123" s="272"/>
      <c r="I123" s="272"/>
      <c r="J123" s="272"/>
      <c r="K123" s="272"/>
      <c r="L123" s="272"/>
      <c r="M123" s="272"/>
      <c r="N123" s="274"/>
    </row>
    <row r="124" spans="2:14" x14ac:dyDescent="0.25">
      <c r="B124" s="196" t="s">
        <v>230</v>
      </c>
      <c r="C124" s="196" t="s">
        <v>444</v>
      </c>
      <c r="D124" s="196" t="s">
        <v>218</v>
      </c>
      <c r="F124" s="278"/>
      <c r="G124" s="272"/>
      <c r="H124" s="272"/>
      <c r="I124" s="272"/>
      <c r="J124" s="272"/>
      <c r="K124" s="272"/>
      <c r="L124" s="272"/>
      <c r="M124" s="272"/>
      <c r="N124" s="274"/>
    </row>
    <row r="125" spans="2:14" x14ac:dyDescent="0.25">
      <c r="B125" s="196" t="s">
        <v>231</v>
      </c>
      <c r="C125" s="196" t="s">
        <v>444</v>
      </c>
      <c r="D125" s="196" t="s">
        <v>219</v>
      </c>
      <c r="F125" s="278"/>
      <c r="G125" s="272"/>
      <c r="H125" s="272"/>
      <c r="I125" s="272"/>
      <c r="J125" s="272"/>
      <c r="K125" s="272"/>
      <c r="L125" s="272"/>
      <c r="M125" s="272"/>
      <c r="N125" s="274"/>
    </row>
    <row r="126" spans="2:14" x14ac:dyDescent="0.25">
      <c r="B126" s="196" t="s">
        <v>232</v>
      </c>
      <c r="C126" s="196" t="s">
        <v>444</v>
      </c>
      <c r="D126" s="196" t="s">
        <v>220</v>
      </c>
      <c r="F126" s="278"/>
      <c r="G126" s="272"/>
      <c r="H126" s="272"/>
      <c r="I126" s="272"/>
      <c r="J126" s="272"/>
      <c r="K126" s="272"/>
      <c r="L126" s="272"/>
      <c r="M126" s="272"/>
      <c r="N126" s="274"/>
    </row>
    <row r="127" spans="2:14" x14ac:dyDescent="0.25">
      <c r="B127" s="196" t="s">
        <v>233</v>
      </c>
      <c r="C127" s="196" t="s">
        <v>444</v>
      </c>
      <c r="D127" s="196" t="s">
        <v>221</v>
      </c>
      <c r="F127" s="278"/>
      <c r="G127" s="272"/>
      <c r="H127" s="272"/>
      <c r="I127" s="272"/>
      <c r="J127" s="272"/>
      <c r="K127" s="272"/>
      <c r="L127" s="272"/>
      <c r="M127" s="272"/>
      <c r="N127" s="274"/>
    </row>
    <row r="128" spans="2:14" x14ac:dyDescent="0.25">
      <c r="B128" s="196" t="s">
        <v>234</v>
      </c>
      <c r="C128" s="196" t="s">
        <v>444</v>
      </c>
      <c r="D128" s="196" t="s">
        <v>222</v>
      </c>
      <c r="F128" s="278"/>
      <c r="G128" s="272"/>
      <c r="H128" s="272"/>
      <c r="I128" s="272"/>
      <c r="J128" s="272"/>
      <c r="K128" s="272"/>
      <c r="L128" s="272"/>
      <c r="M128" s="272"/>
      <c r="N128" s="274"/>
    </row>
    <row r="129" spans="2:14" x14ac:dyDescent="0.25">
      <c r="B129" s="196" t="s">
        <v>235</v>
      </c>
      <c r="C129" s="196" t="s">
        <v>444</v>
      </c>
      <c r="D129" s="196" t="s">
        <v>223</v>
      </c>
      <c r="F129" s="278"/>
      <c r="G129" s="272"/>
      <c r="H129" s="272"/>
      <c r="I129" s="272"/>
      <c r="J129" s="272"/>
      <c r="K129" s="272"/>
      <c r="L129" s="272"/>
      <c r="M129" s="272"/>
      <c r="N129" s="274"/>
    </row>
    <row r="130" spans="2:14" x14ac:dyDescent="0.25">
      <c r="B130" s="196" t="s">
        <v>236</v>
      </c>
      <c r="C130" s="196" t="s">
        <v>445</v>
      </c>
      <c r="D130" s="196" t="s">
        <v>216</v>
      </c>
      <c r="F130" s="278"/>
      <c r="G130" s="272"/>
      <c r="H130" s="272"/>
      <c r="I130" s="272"/>
      <c r="J130" s="272"/>
      <c r="K130" s="272"/>
      <c r="L130" s="272"/>
      <c r="M130" s="272"/>
      <c r="N130" s="274"/>
    </row>
    <row r="131" spans="2:14" x14ac:dyDescent="0.25">
      <c r="B131" s="196" t="s">
        <v>237</v>
      </c>
      <c r="C131" s="196" t="s">
        <v>445</v>
      </c>
      <c r="D131" s="196" t="s">
        <v>217</v>
      </c>
      <c r="F131" s="278"/>
      <c r="G131" s="272"/>
      <c r="H131" s="272"/>
      <c r="I131" s="272"/>
      <c r="J131" s="272"/>
      <c r="K131" s="272"/>
      <c r="L131" s="272"/>
      <c r="M131" s="272"/>
      <c r="N131" s="274"/>
    </row>
    <row r="132" spans="2:14" x14ac:dyDescent="0.25">
      <c r="B132" s="196" t="s">
        <v>238</v>
      </c>
      <c r="C132" s="196" t="s">
        <v>445</v>
      </c>
      <c r="D132" s="196" t="s">
        <v>218</v>
      </c>
      <c r="F132" s="278"/>
      <c r="G132" s="272"/>
      <c r="H132" s="272"/>
      <c r="I132" s="272"/>
      <c r="J132" s="272"/>
      <c r="K132" s="272"/>
      <c r="L132" s="272"/>
      <c r="M132" s="272"/>
      <c r="N132" s="274"/>
    </row>
    <row r="133" spans="2:14" x14ac:dyDescent="0.25">
      <c r="B133" s="196" t="s">
        <v>239</v>
      </c>
      <c r="C133" s="196" t="s">
        <v>445</v>
      </c>
      <c r="D133" s="196" t="s">
        <v>219</v>
      </c>
      <c r="F133" s="278"/>
      <c r="G133" s="272"/>
      <c r="H133" s="272"/>
      <c r="I133" s="272"/>
      <c r="J133" s="272"/>
      <c r="K133" s="272"/>
      <c r="L133" s="272"/>
      <c r="M133" s="272"/>
      <c r="N133" s="274"/>
    </row>
    <row r="134" spans="2:14" x14ac:dyDescent="0.25">
      <c r="B134" s="196" t="s">
        <v>240</v>
      </c>
      <c r="C134" s="196" t="s">
        <v>445</v>
      </c>
      <c r="D134" s="196" t="s">
        <v>220</v>
      </c>
      <c r="F134" s="278"/>
      <c r="G134" s="272"/>
      <c r="H134" s="272"/>
      <c r="I134" s="272"/>
      <c r="J134" s="272"/>
      <c r="K134" s="272"/>
      <c r="L134" s="272"/>
      <c r="M134" s="272"/>
      <c r="N134" s="274"/>
    </row>
    <row r="135" spans="2:14" x14ac:dyDescent="0.25">
      <c r="B135" s="196" t="s">
        <v>241</v>
      </c>
      <c r="C135" s="196" t="s">
        <v>445</v>
      </c>
      <c r="D135" s="196" t="s">
        <v>221</v>
      </c>
      <c r="F135" s="278"/>
      <c r="G135" s="272"/>
      <c r="H135" s="272"/>
      <c r="I135" s="272"/>
      <c r="J135" s="272"/>
      <c r="K135" s="272"/>
      <c r="L135" s="272"/>
      <c r="M135" s="272"/>
      <c r="N135" s="274"/>
    </row>
    <row r="136" spans="2:14" x14ac:dyDescent="0.25">
      <c r="B136" s="196" t="s">
        <v>242</v>
      </c>
      <c r="C136" s="196" t="s">
        <v>445</v>
      </c>
      <c r="D136" s="196" t="s">
        <v>222</v>
      </c>
      <c r="F136" s="278"/>
      <c r="G136" s="272"/>
      <c r="H136" s="272"/>
      <c r="I136" s="272"/>
      <c r="J136" s="272"/>
      <c r="K136" s="272"/>
      <c r="L136" s="272"/>
      <c r="M136" s="272"/>
      <c r="N136" s="274"/>
    </row>
    <row r="137" spans="2:14" x14ac:dyDescent="0.25">
      <c r="B137" s="196" t="s">
        <v>243</v>
      </c>
      <c r="C137" s="196" t="s">
        <v>445</v>
      </c>
      <c r="D137" s="196" t="s">
        <v>223</v>
      </c>
      <c r="F137" s="278"/>
      <c r="G137" s="272"/>
      <c r="H137" s="272"/>
      <c r="I137" s="272"/>
      <c r="J137" s="272"/>
      <c r="K137" s="272"/>
      <c r="L137" s="272"/>
      <c r="M137" s="272"/>
      <c r="N137" s="274"/>
    </row>
    <row r="138" spans="2:14" x14ac:dyDescent="0.25">
      <c r="B138" s="196" t="s">
        <v>244</v>
      </c>
      <c r="C138" s="196" t="s">
        <v>225</v>
      </c>
      <c r="D138" s="196" t="s">
        <v>227</v>
      </c>
      <c r="F138" s="278"/>
      <c r="G138" s="272"/>
      <c r="H138" s="272"/>
      <c r="I138" s="272"/>
      <c r="J138" s="272"/>
      <c r="K138" s="272"/>
      <c r="L138" s="272"/>
      <c r="M138" s="272"/>
      <c r="N138" s="274"/>
    </row>
    <row r="139" spans="2:14" x14ac:dyDescent="0.25">
      <c r="B139" s="196" t="s">
        <v>245</v>
      </c>
      <c r="C139" s="196" t="s">
        <v>225</v>
      </c>
      <c r="D139" s="196" t="s">
        <v>228</v>
      </c>
      <c r="F139" s="278"/>
      <c r="G139" s="272"/>
      <c r="H139" s="272"/>
      <c r="I139" s="272"/>
      <c r="J139" s="272"/>
      <c r="K139" s="272"/>
      <c r="L139" s="272"/>
      <c r="M139" s="272"/>
      <c r="N139" s="274"/>
    </row>
    <row r="140" spans="2:14" x14ac:dyDescent="0.25">
      <c r="B140" s="196" t="s">
        <v>260</v>
      </c>
      <c r="C140" s="196" t="s">
        <v>248</v>
      </c>
      <c r="D140" s="196" t="s">
        <v>249</v>
      </c>
      <c r="F140" s="278"/>
      <c r="G140" s="272"/>
      <c r="H140" s="272"/>
      <c r="I140" s="272"/>
      <c r="J140" s="272"/>
      <c r="K140" s="272"/>
      <c r="L140" s="272"/>
      <c r="M140" s="272"/>
      <c r="N140" s="274"/>
    </row>
    <row r="141" spans="2:14" x14ac:dyDescent="0.25">
      <c r="B141" s="196" t="s">
        <v>266</v>
      </c>
      <c r="C141" s="196" t="s">
        <v>248</v>
      </c>
      <c r="D141" s="196" t="s">
        <v>250</v>
      </c>
      <c r="F141" s="278"/>
      <c r="G141" s="272"/>
      <c r="H141" s="272"/>
      <c r="I141" s="272"/>
      <c r="J141" s="272"/>
      <c r="K141" s="272"/>
      <c r="L141" s="272"/>
      <c r="M141" s="272"/>
      <c r="N141" s="274"/>
    </row>
    <row r="142" spans="2:14" x14ac:dyDescent="0.25">
      <c r="B142" s="196" t="s">
        <v>267</v>
      </c>
      <c r="C142" s="196" t="s">
        <v>248</v>
      </c>
      <c r="D142" s="196" t="s">
        <v>251</v>
      </c>
      <c r="F142" s="278"/>
      <c r="G142" s="272"/>
      <c r="H142" s="272"/>
      <c r="I142" s="272"/>
      <c r="J142" s="272"/>
      <c r="K142" s="272"/>
      <c r="L142" s="272"/>
      <c r="M142" s="272"/>
      <c r="N142" s="274"/>
    </row>
    <row r="143" spans="2:14" x14ac:dyDescent="0.25">
      <c r="B143" s="196" t="s">
        <v>268</v>
      </c>
      <c r="C143" s="196" t="s">
        <v>248</v>
      </c>
      <c r="D143" s="196" t="s">
        <v>252</v>
      </c>
      <c r="F143" s="278"/>
      <c r="G143" s="272"/>
      <c r="H143" s="272"/>
      <c r="I143" s="272"/>
      <c r="J143" s="272"/>
      <c r="K143" s="272"/>
      <c r="L143" s="272"/>
      <c r="M143" s="272"/>
      <c r="N143" s="274"/>
    </row>
    <row r="144" spans="2:14" x14ac:dyDescent="0.25">
      <c r="B144" s="196" t="s">
        <v>269</v>
      </c>
      <c r="C144" s="196" t="s">
        <v>248</v>
      </c>
      <c r="D144" s="196" t="s">
        <v>253</v>
      </c>
      <c r="F144" s="278"/>
      <c r="G144" s="272"/>
      <c r="H144" s="272"/>
      <c r="I144" s="272"/>
      <c r="J144" s="272"/>
      <c r="K144" s="272"/>
      <c r="L144" s="272"/>
      <c r="M144" s="272"/>
      <c r="N144" s="274"/>
    </row>
    <row r="145" spans="2:14" x14ac:dyDescent="0.25">
      <c r="B145" s="196" t="s">
        <v>270</v>
      </c>
      <c r="C145" s="196" t="s">
        <v>248</v>
      </c>
      <c r="D145" s="196" t="s">
        <v>254</v>
      </c>
      <c r="F145" s="278"/>
      <c r="G145" s="272"/>
      <c r="H145" s="272"/>
      <c r="I145" s="272"/>
      <c r="J145" s="272"/>
      <c r="K145" s="272"/>
      <c r="L145" s="272"/>
      <c r="M145" s="272"/>
      <c r="N145" s="274"/>
    </row>
    <row r="146" spans="2:14" x14ac:dyDescent="0.25">
      <c r="B146" s="196" t="s">
        <v>271</v>
      </c>
      <c r="C146" s="196" t="s">
        <v>248</v>
      </c>
      <c r="D146" s="196" t="s">
        <v>255</v>
      </c>
      <c r="F146" s="278"/>
      <c r="G146" s="272"/>
      <c r="H146" s="272"/>
      <c r="I146" s="272"/>
      <c r="J146" s="272"/>
      <c r="K146" s="272"/>
      <c r="L146" s="272"/>
      <c r="M146" s="272"/>
      <c r="N146" s="274"/>
    </row>
    <row r="147" spans="2:14" x14ac:dyDescent="0.25">
      <c r="B147" s="196" t="s">
        <v>272</v>
      </c>
      <c r="C147" s="196" t="s">
        <v>248</v>
      </c>
      <c r="D147" s="196" t="s">
        <v>256</v>
      </c>
      <c r="F147" s="278"/>
      <c r="G147" s="272"/>
      <c r="H147" s="272"/>
      <c r="I147" s="272"/>
      <c r="J147" s="272"/>
      <c r="K147" s="272"/>
      <c r="L147" s="272"/>
      <c r="M147" s="272"/>
      <c r="N147" s="274"/>
    </row>
    <row r="148" spans="2:14" x14ac:dyDescent="0.25">
      <c r="B148" s="196" t="s">
        <v>273</v>
      </c>
      <c r="C148" s="196" t="s">
        <v>248</v>
      </c>
      <c r="D148" s="196" t="s">
        <v>257</v>
      </c>
      <c r="F148" s="278"/>
      <c r="G148" s="272"/>
      <c r="H148" s="272"/>
      <c r="I148" s="272"/>
      <c r="J148" s="272"/>
      <c r="K148" s="272"/>
      <c r="L148" s="272"/>
      <c r="M148" s="272"/>
      <c r="N148" s="274"/>
    </row>
    <row r="149" spans="2:14" x14ac:dyDescent="0.25">
      <c r="B149" s="196" t="s">
        <v>274</v>
      </c>
      <c r="C149" s="196" t="s">
        <v>248</v>
      </c>
      <c r="D149" s="196" t="s">
        <v>258</v>
      </c>
      <c r="F149" s="278"/>
      <c r="G149" s="272"/>
      <c r="H149" s="272"/>
      <c r="I149" s="272"/>
      <c r="J149" s="272"/>
      <c r="K149" s="272"/>
      <c r="L149" s="272"/>
      <c r="M149" s="272"/>
      <c r="N149" s="274"/>
    </row>
    <row r="150" spans="2:14" x14ac:dyDescent="0.25">
      <c r="B150" s="196" t="s">
        <v>275</v>
      </c>
      <c r="C150" s="196" t="s">
        <v>248</v>
      </c>
      <c r="D150" s="196" t="s">
        <v>259</v>
      </c>
      <c r="F150" s="278"/>
      <c r="G150" s="272"/>
      <c r="H150" s="272"/>
      <c r="I150" s="272"/>
      <c r="J150" s="272"/>
      <c r="K150" s="272"/>
      <c r="L150" s="272"/>
      <c r="M150" s="272"/>
      <c r="N150" s="274"/>
    </row>
    <row r="151" spans="2:14" x14ac:dyDescent="0.25">
      <c r="B151" s="196" t="s">
        <v>276</v>
      </c>
      <c r="C151" s="196" t="s">
        <v>264</v>
      </c>
      <c r="D151" s="196" t="s">
        <v>262</v>
      </c>
      <c r="F151" s="278"/>
      <c r="G151" s="272"/>
      <c r="H151" s="272"/>
      <c r="I151" s="272"/>
      <c r="J151" s="272"/>
      <c r="K151" s="272"/>
      <c r="L151" s="272"/>
      <c r="M151" s="272"/>
      <c r="N151" s="274"/>
    </row>
    <row r="152" spans="2:14" x14ac:dyDescent="0.25">
      <c r="B152" s="196" t="s">
        <v>277</v>
      </c>
      <c r="C152" s="196" t="s">
        <v>264</v>
      </c>
      <c r="D152" s="196" t="s">
        <v>263</v>
      </c>
      <c r="F152" s="278"/>
      <c r="G152" s="272"/>
      <c r="H152" s="272"/>
      <c r="I152" s="272"/>
      <c r="J152" s="272"/>
      <c r="K152" s="272"/>
      <c r="L152" s="272"/>
      <c r="M152" s="272"/>
      <c r="N152" s="274"/>
    </row>
    <row r="153" spans="2:14" ht="30" x14ac:dyDescent="0.25">
      <c r="B153" s="196" t="s">
        <v>278</v>
      </c>
      <c r="C153" s="199" t="s">
        <v>446</v>
      </c>
      <c r="D153" s="196" t="s">
        <v>382</v>
      </c>
      <c r="E153" s="196" t="s">
        <v>386</v>
      </c>
      <c r="F153" s="278"/>
      <c r="G153" s="272"/>
      <c r="H153" s="272"/>
      <c r="I153" s="272"/>
      <c r="J153" s="272"/>
      <c r="K153" s="272"/>
      <c r="L153" s="272"/>
      <c r="M153" s="272"/>
      <c r="N153" s="274"/>
    </row>
    <row r="154" spans="2:14" ht="30" x14ac:dyDescent="0.25">
      <c r="B154" s="196" t="s">
        <v>292</v>
      </c>
      <c r="C154" s="199" t="s">
        <v>446</v>
      </c>
      <c r="D154" s="196" t="s">
        <v>383</v>
      </c>
      <c r="E154" s="196" t="s">
        <v>386</v>
      </c>
      <c r="F154" s="278"/>
      <c r="G154" s="272"/>
      <c r="H154" s="272"/>
      <c r="I154" s="272"/>
      <c r="J154" s="272"/>
      <c r="K154" s="272"/>
      <c r="L154" s="272"/>
      <c r="M154" s="272"/>
      <c r="N154" s="274"/>
    </row>
    <row r="155" spans="2:14" ht="30" x14ac:dyDescent="0.25">
      <c r="B155" s="196" t="s">
        <v>293</v>
      </c>
      <c r="C155" s="199" t="s">
        <v>446</v>
      </c>
      <c r="D155" s="196" t="s">
        <v>384</v>
      </c>
      <c r="E155" s="196" t="s">
        <v>386</v>
      </c>
      <c r="F155" s="278"/>
      <c r="G155" s="272"/>
      <c r="H155" s="272"/>
      <c r="I155" s="272"/>
      <c r="J155" s="272"/>
      <c r="K155" s="272"/>
      <c r="L155" s="272"/>
      <c r="M155" s="272"/>
      <c r="N155" s="274"/>
    </row>
    <row r="156" spans="2:14" x14ac:dyDescent="0.25">
      <c r="B156" s="196" t="s">
        <v>279</v>
      </c>
      <c r="C156" s="196" t="s">
        <v>419</v>
      </c>
      <c r="D156" s="196" t="s">
        <v>281</v>
      </c>
      <c r="E156" s="196" t="s">
        <v>387</v>
      </c>
      <c r="F156" s="278"/>
      <c r="G156" s="272"/>
      <c r="H156" s="272"/>
      <c r="I156" s="272"/>
      <c r="J156" s="272"/>
      <c r="K156" s="272"/>
      <c r="L156" s="272"/>
      <c r="M156" s="272"/>
      <c r="N156" s="274"/>
    </row>
    <row r="157" spans="2:14" x14ac:dyDescent="0.25">
      <c r="B157" s="196" t="s">
        <v>284</v>
      </c>
      <c r="C157" s="196" t="s">
        <v>419</v>
      </c>
      <c r="D157" s="196" t="s">
        <v>282</v>
      </c>
      <c r="E157" s="196" t="s">
        <v>388</v>
      </c>
      <c r="F157" s="278"/>
      <c r="G157" s="272"/>
      <c r="H157" s="272"/>
      <c r="I157" s="272"/>
      <c r="J157" s="272"/>
      <c r="K157" s="272"/>
      <c r="L157" s="272"/>
      <c r="M157" s="272"/>
      <c r="N157" s="274"/>
    </row>
    <row r="158" spans="2:14" x14ac:dyDescent="0.25">
      <c r="B158" s="196" t="s">
        <v>285</v>
      </c>
      <c r="C158" s="196" t="s">
        <v>420</v>
      </c>
      <c r="D158" s="196" t="s">
        <v>283</v>
      </c>
      <c r="E158" s="196" t="s">
        <v>385</v>
      </c>
      <c r="F158" s="286"/>
      <c r="G158" s="291"/>
      <c r="H158" s="291"/>
      <c r="I158" s="291"/>
      <c r="J158" s="291"/>
      <c r="K158" s="291"/>
      <c r="L158" s="291"/>
      <c r="M158" s="291"/>
      <c r="N158" s="282"/>
    </row>
    <row r="161" spans="2:10" ht="18.75" x14ac:dyDescent="0.3">
      <c r="B161" s="230" t="s">
        <v>477</v>
      </c>
      <c r="C161" s="224"/>
      <c r="D161" s="224"/>
      <c r="E161" s="224"/>
      <c r="F161" s="224"/>
      <c r="G161" s="224"/>
      <c r="H161" s="224"/>
      <c r="I161" s="224"/>
      <c r="J161" s="225"/>
    </row>
    <row r="162" spans="2:10" x14ac:dyDescent="0.25">
      <c r="B162" s="226" t="s">
        <v>13</v>
      </c>
      <c r="C162" s="227" t="s">
        <v>468</v>
      </c>
      <c r="D162" s="228" t="s">
        <v>471</v>
      </c>
      <c r="E162" s="228" t="s">
        <v>14</v>
      </c>
      <c r="F162" s="227" t="s">
        <v>191</v>
      </c>
      <c r="G162" s="227" t="s">
        <v>455</v>
      </c>
      <c r="H162" s="227" t="s">
        <v>456</v>
      </c>
      <c r="I162" s="227" t="s">
        <v>464</v>
      </c>
      <c r="J162" s="229" t="s">
        <v>463</v>
      </c>
    </row>
    <row r="163" spans="2:10" x14ac:dyDescent="0.25">
      <c r="B163" s="213" t="s">
        <v>117</v>
      </c>
      <c r="C163" s="212">
        <v>1</v>
      </c>
      <c r="D163" s="212" t="str">
        <f t="shared" ref="D163:D190" si="0">B163&amp;C163</f>
        <v>NLS-1091</v>
      </c>
      <c r="E163" s="212" t="s">
        <v>410</v>
      </c>
      <c r="F163" s="212" t="s">
        <v>23</v>
      </c>
      <c r="G163" s="212" t="s">
        <v>323</v>
      </c>
      <c r="H163" s="212" t="s">
        <v>457</v>
      </c>
      <c r="I163" s="214">
        <v>25</v>
      </c>
      <c r="J163" s="215">
        <v>32</v>
      </c>
    </row>
    <row r="164" spans="2:10" x14ac:dyDescent="0.25">
      <c r="B164" s="213" t="s">
        <v>117</v>
      </c>
      <c r="C164" s="212">
        <v>2</v>
      </c>
      <c r="D164" s="212" t="str">
        <f t="shared" si="0"/>
        <v>NLS-1092</v>
      </c>
      <c r="E164" s="212" t="s">
        <v>410</v>
      </c>
      <c r="F164" s="212" t="s">
        <v>23</v>
      </c>
      <c r="G164" s="212" t="s">
        <v>323</v>
      </c>
      <c r="H164" s="212" t="s">
        <v>457</v>
      </c>
      <c r="I164" s="214">
        <v>49</v>
      </c>
      <c r="J164" s="215">
        <v>59</v>
      </c>
    </row>
    <row r="165" spans="2:10" x14ac:dyDescent="0.25">
      <c r="B165" s="213" t="s">
        <v>117</v>
      </c>
      <c r="C165" s="212">
        <v>3</v>
      </c>
      <c r="D165" s="212" t="str">
        <f t="shared" si="0"/>
        <v>NLS-1093</v>
      </c>
      <c r="E165" s="212" t="s">
        <v>410</v>
      </c>
      <c r="F165" s="212" t="s">
        <v>23</v>
      </c>
      <c r="G165" s="212" t="s">
        <v>323</v>
      </c>
      <c r="H165" s="212" t="s">
        <v>457</v>
      </c>
      <c r="I165" s="214">
        <v>72</v>
      </c>
      <c r="J165" s="215">
        <v>88</v>
      </c>
    </row>
    <row r="166" spans="2:10" x14ac:dyDescent="0.25">
      <c r="B166" s="213" t="s">
        <v>117</v>
      </c>
      <c r="C166" s="212">
        <v>4</v>
      </c>
      <c r="D166" s="212" t="str">
        <f t="shared" si="0"/>
        <v>NLS-1094</v>
      </c>
      <c r="E166" s="212" t="s">
        <v>410</v>
      </c>
      <c r="F166" s="212" t="s">
        <v>23</v>
      </c>
      <c r="G166" s="212" t="s">
        <v>323</v>
      </c>
      <c r="H166" s="212" t="s">
        <v>457</v>
      </c>
      <c r="I166" s="214">
        <v>94</v>
      </c>
      <c r="J166" s="215">
        <v>114</v>
      </c>
    </row>
    <row r="167" spans="2:10" x14ac:dyDescent="0.25">
      <c r="B167" s="216" t="s">
        <v>118</v>
      </c>
      <c r="C167" s="196">
        <v>1</v>
      </c>
      <c r="D167" s="196" t="str">
        <f t="shared" si="0"/>
        <v>NLS-1101</v>
      </c>
      <c r="E167" s="196" t="s">
        <v>410</v>
      </c>
      <c r="F167" s="196" t="s">
        <v>22</v>
      </c>
      <c r="H167" s="196" t="s">
        <v>457</v>
      </c>
      <c r="I167" s="217">
        <v>25</v>
      </c>
      <c r="J167" s="218">
        <v>32</v>
      </c>
    </row>
    <row r="168" spans="2:10" x14ac:dyDescent="0.25">
      <c r="B168" s="216" t="s">
        <v>118</v>
      </c>
      <c r="C168" s="196">
        <v>2</v>
      </c>
      <c r="D168" s="196" t="str">
        <f t="shared" si="0"/>
        <v>NLS-1102</v>
      </c>
      <c r="E168" s="196" t="s">
        <v>410</v>
      </c>
      <c r="F168" s="196" t="s">
        <v>22</v>
      </c>
      <c r="H168" s="196" t="s">
        <v>457</v>
      </c>
      <c r="I168" s="217">
        <v>49</v>
      </c>
      <c r="J168" s="218">
        <v>59</v>
      </c>
    </row>
    <row r="169" spans="2:10" x14ac:dyDescent="0.25">
      <c r="B169" s="216" t="s">
        <v>118</v>
      </c>
      <c r="C169" s="196">
        <v>3</v>
      </c>
      <c r="D169" s="196" t="str">
        <f t="shared" si="0"/>
        <v>NLS-1103</v>
      </c>
      <c r="E169" s="196" t="s">
        <v>410</v>
      </c>
      <c r="F169" s="196" t="s">
        <v>22</v>
      </c>
      <c r="H169" s="196" t="s">
        <v>457</v>
      </c>
      <c r="I169" s="217">
        <v>72</v>
      </c>
      <c r="J169" s="218">
        <v>88</v>
      </c>
    </row>
    <row r="170" spans="2:10" x14ac:dyDescent="0.25">
      <c r="B170" s="216" t="s">
        <v>118</v>
      </c>
      <c r="C170" s="196">
        <v>4</v>
      </c>
      <c r="D170" s="196" t="str">
        <f t="shared" si="0"/>
        <v>NLS-1104</v>
      </c>
      <c r="E170" s="196" t="s">
        <v>410</v>
      </c>
      <c r="F170" s="196" t="s">
        <v>22</v>
      </c>
      <c r="H170" s="196" t="s">
        <v>457</v>
      </c>
      <c r="I170" s="217">
        <v>94</v>
      </c>
      <c r="J170" s="218">
        <v>114</v>
      </c>
    </row>
    <row r="171" spans="2:10" x14ac:dyDescent="0.25">
      <c r="B171" s="213" t="s">
        <v>119</v>
      </c>
      <c r="C171" s="212">
        <v>1</v>
      </c>
      <c r="D171" s="212" t="str">
        <f t="shared" si="0"/>
        <v>NLS-1111</v>
      </c>
      <c r="E171" s="212" t="s">
        <v>410</v>
      </c>
      <c r="F171" s="212" t="s">
        <v>24</v>
      </c>
      <c r="G171" s="212"/>
      <c r="H171" s="212" t="s">
        <v>457</v>
      </c>
      <c r="I171" s="214">
        <v>25</v>
      </c>
      <c r="J171" s="215">
        <v>32</v>
      </c>
    </row>
    <row r="172" spans="2:10" x14ac:dyDescent="0.25">
      <c r="B172" s="213" t="s">
        <v>119</v>
      </c>
      <c r="C172" s="212">
        <v>2</v>
      </c>
      <c r="D172" s="212" t="str">
        <f t="shared" si="0"/>
        <v>NLS-1112</v>
      </c>
      <c r="E172" s="212" t="s">
        <v>410</v>
      </c>
      <c r="F172" s="212" t="s">
        <v>24</v>
      </c>
      <c r="G172" s="212"/>
      <c r="H172" s="212" t="s">
        <v>457</v>
      </c>
      <c r="I172" s="214">
        <v>49</v>
      </c>
      <c r="J172" s="215">
        <v>59</v>
      </c>
    </row>
    <row r="173" spans="2:10" x14ac:dyDescent="0.25">
      <c r="B173" s="213" t="s">
        <v>119</v>
      </c>
      <c r="C173" s="212">
        <v>3</v>
      </c>
      <c r="D173" s="212" t="str">
        <f t="shared" si="0"/>
        <v>NLS-1113</v>
      </c>
      <c r="E173" s="212" t="s">
        <v>410</v>
      </c>
      <c r="F173" s="212" t="s">
        <v>24</v>
      </c>
      <c r="G173" s="212"/>
      <c r="H173" s="212" t="s">
        <v>457</v>
      </c>
      <c r="I173" s="214">
        <v>72</v>
      </c>
      <c r="J173" s="215">
        <v>88</v>
      </c>
    </row>
    <row r="174" spans="2:10" x14ac:dyDescent="0.25">
      <c r="B174" s="213" t="s">
        <v>119</v>
      </c>
      <c r="C174" s="212">
        <v>4</v>
      </c>
      <c r="D174" s="212" t="str">
        <f t="shared" si="0"/>
        <v>NLS-1114</v>
      </c>
      <c r="E174" s="212" t="s">
        <v>410</v>
      </c>
      <c r="F174" s="212" t="s">
        <v>24</v>
      </c>
      <c r="G174" s="212"/>
      <c r="H174" s="212" t="s">
        <v>457</v>
      </c>
      <c r="I174" s="214">
        <v>94</v>
      </c>
      <c r="J174" s="215">
        <v>114</v>
      </c>
    </row>
    <row r="175" spans="2:10" x14ac:dyDescent="0.25">
      <c r="B175" s="216" t="s">
        <v>120</v>
      </c>
      <c r="C175" s="196">
        <v>4</v>
      </c>
      <c r="D175" s="196" t="str">
        <f t="shared" si="0"/>
        <v>NLS-1124</v>
      </c>
      <c r="E175" s="196" t="s">
        <v>410</v>
      </c>
      <c r="F175" s="196" t="s">
        <v>21</v>
      </c>
      <c r="H175" s="196" t="s">
        <v>457</v>
      </c>
      <c r="I175" s="217">
        <v>146</v>
      </c>
      <c r="J175" s="219">
        <v>232</v>
      </c>
    </row>
    <row r="176" spans="2:10" x14ac:dyDescent="0.25">
      <c r="B176" s="216" t="s">
        <v>120</v>
      </c>
      <c r="C176" s="196">
        <v>6</v>
      </c>
      <c r="D176" s="196" t="str">
        <f t="shared" si="0"/>
        <v>NLS-1126</v>
      </c>
      <c r="E176" s="196" t="s">
        <v>410</v>
      </c>
      <c r="F176" s="196" t="s">
        <v>21</v>
      </c>
      <c r="H176" s="196" t="s">
        <v>457</v>
      </c>
      <c r="I176" s="217">
        <v>206</v>
      </c>
      <c r="J176" s="219">
        <v>350</v>
      </c>
    </row>
    <row r="177" spans="2:10" x14ac:dyDescent="0.25">
      <c r="B177" s="216" t="s">
        <v>120</v>
      </c>
      <c r="C177" s="196">
        <v>8</v>
      </c>
      <c r="D177" s="196" t="str">
        <f t="shared" si="0"/>
        <v>NLS-1128</v>
      </c>
      <c r="E177" s="196" t="s">
        <v>410</v>
      </c>
      <c r="F177" s="196" t="s">
        <v>21</v>
      </c>
      <c r="H177" s="196" t="s">
        <v>457</v>
      </c>
      <c r="I177" s="217">
        <v>280</v>
      </c>
      <c r="J177" s="219">
        <v>476</v>
      </c>
    </row>
    <row r="178" spans="2:10" x14ac:dyDescent="0.25">
      <c r="B178" s="213" t="s">
        <v>121</v>
      </c>
      <c r="C178" s="212">
        <v>1</v>
      </c>
      <c r="D178" s="212" t="str">
        <f t="shared" si="0"/>
        <v>NLS-1131</v>
      </c>
      <c r="E178" s="212" t="s">
        <v>411</v>
      </c>
      <c r="F178" s="212" t="s">
        <v>20</v>
      </c>
      <c r="G178" s="212" t="s">
        <v>325</v>
      </c>
      <c r="H178" s="212" t="s">
        <v>458</v>
      </c>
      <c r="I178" s="214">
        <v>32</v>
      </c>
      <c r="J178" s="215">
        <v>44</v>
      </c>
    </row>
    <row r="179" spans="2:10" x14ac:dyDescent="0.25">
      <c r="B179" s="213" t="s">
        <v>121</v>
      </c>
      <c r="C179" s="212">
        <v>2</v>
      </c>
      <c r="D179" s="212" t="str">
        <f t="shared" si="0"/>
        <v>NLS-1132</v>
      </c>
      <c r="E179" s="212" t="s">
        <v>411</v>
      </c>
      <c r="F179" s="212" t="s">
        <v>20</v>
      </c>
      <c r="G179" s="212" t="s">
        <v>325</v>
      </c>
      <c r="H179" s="212" t="s">
        <v>458</v>
      </c>
      <c r="I179" s="214">
        <v>64</v>
      </c>
      <c r="J179" s="215">
        <v>88</v>
      </c>
    </row>
    <row r="180" spans="2:10" x14ac:dyDescent="0.25">
      <c r="B180" s="216" t="s">
        <v>122</v>
      </c>
      <c r="C180" s="196">
        <v>1</v>
      </c>
      <c r="D180" s="196" t="str">
        <f t="shared" si="0"/>
        <v>NLS-1141</v>
      </c>
      <c r="E180" s="196" t="s">
        <v>411</v>
      </c>
      <c r="F180" s="196" t="s">
        <v>26</v>
      </c>
      <c r="G180" s="196" t="s">
        <v>324</v>
      </c>
      <c r="H180" s="196" t="s">
        <v>458</v>
      </c>
      <c r="I180" s="217">
        <v>32</v>
      </c>
      <c r="J180" s="219">
        <v>44</v>
      </c>
    </row>
    <row r="181" spans="2:10" x14ac:dyDescent="0.25">
      <c r="B181" s="216" t="s">
        <v>122</v>
      </c>
      <c r="C181" s="196">
        <v>2</v>
      </c>
      <c r="D181" s="196" t="str">
        <f t="shared" si="0"/>
        <v>NLS-1142</v>
      </c>
      <c r="E181" s="196" t="s">
        <v>411</v>
      </c>
      <c r="F181" s="196" t="s">
        <v>26</v>
      </c>
      <c r="G181" s="196" t="s">
        <v>324</v>
      </c>
      <c r="H181" s="196" t="s">
        <v>458</v>
      </c>
      <c r="I181" s="217">
        <v>64</v>
      </c>
      <c r="J181" s="219">
        <v>88</v>
      </c>
    </row>
    <row r="182" spans="2:10" x14ac:dyDescent="0.25">
      <c r="B182" s="216" t="s">
        <v>122</v>
      </c>
      <c r="C182" s="196">
        <v>3</v>
      </c>
      <c r="D182" s="196" t="str">
        <f t="shared" si="0"/>
        <v>NLS-1143</v>
      </c>
      <c r="E182" s="196" t="s">
        <v>411</v>
      </c>
      <c r="F182" s="196" t="s">
        <v>26</v>
      </c>
      <c r="G182" s="196" t="s">
        <v>324</v>
      </c>
      <c r="H182" s="196" t="s">
        <v>458</v>
      </c>
      <c r="I182" s="217">
        <v>96</v>
      </c>
      <c r="J182" s="219">
        <v>132</v>
      </c>
    </row>
    <row r="183" spans="2:10" x14ac:dyDescent="0.25">
      <c r="B183" s="216" t="s">
        <v>122</v>
      </c>
      <c r="C183" s="196">
        <v>4</v>
      </c>
      <c r="D183" s="196" t="str">
        <f t="shared" si="0"/>
        <v>NLS-1144</v>
      </c>
      <c r="E183" s="196" t="s">
        <v>411</v>
      </c>
      <c r="F183" s="196" t="s">
        <v>26</v>
      </c>
      <c r="G183" s="196" t="s">
        <v>324</v>
      </c>
      <c r="H183" s="196" t="s">
        <v>458</v>
      </c>
      <c r="I183" s="217">
        <v>128</v>
      </c>
      <c r="J183" s="219">
        <v>178</v>
      </c>
    </row>
    <row r="184" spans="2:10" x14ac:dyDescent="0.25">
      <c r="B184" s="213" t="s">
        <v>123</v>
      </c>
      <c r="C184" s="212">
        <v>1</v>
      </c>
      <c r="D184" s="212" t="str">
        <f t="shared" si="0"/>
        <v>NLS-1151</v>
      </c>
      <c r="E184" s="212" t="s">
        <v>411</v>
      </c>
      <c r="F184" s="212" t="s">
        <v>25</v>
      </c>
      <c r="G184" s="212" t="s">
        <v>324</v>
      </c>
      <c r="H184" s="212" t="s">
        <v>458</v>
      </c>
      <c r="I184" s="214">
        <v>32</v>
      </c>
      <c r="J184" s="215">
        <v>44</v>
      </c>
    </row>
    <row r="185" spans="2:10" x14ac:dyDescent="0.25">
      <c r="B185" s="213" t="s">
        <v>123</v>
      </c>
      <c r="C185" s="212">
        <v>2</v>
      </c>
      <c r="D185" s="212" t="str">
        <f t="shared" si="0"/>
        <v>NLS-1152</v>
      </c>
      <c r="E185" s="212" t="s">
        <v>411</v>
      </c>
      <c r="F185" s="212" t="s">
        <v>25</v>
      </c>
      <c r="G185" s="212" t="s">
        <v>324</v>
      </c>
      <c r="H185" s="212" t="s">
        <v>458</v>
      </c>
      <c r="I185" s="214">
        <v>64</v>
      </c>
      <c r="J185" s="215">
        <v>88</v>
      </c>
    </row>
    <row r="186" spans="2:10" x14ac:dyDescent="0.25">
      <c r="B186" s="216" t="s">
        <v>124</v>
      </c>
      <c r="C186" s="196">
        <v>3</v>
      </c>
      <c r="D186" s="196" t="str">
        <f t="shared" si="0"/>
        <v>NLS-1163</v>
      </c>
      <c r="E186" s="196" t="s">
        <v>411</v>
      </c>
      <c r="F186" s="196" t="s">
        <v>321</v>
      </c>
      <c r="G186" s="196" t="s">
        <v>326</v>
      </c>
      <c r="H186" s="196" t="s">
        <v>458</v>
      </c>
      <c r="I186" s="217">
        <v>180</v>
      </c>
      <c r="J186" s="219">
        <v>232</v>
      </c>
    </row>
    <row r="187" spans="2:10" x14ac:dyDescent="0.25">
      <c r="B187" s="216" t="s">
        <v>124</v>
      </c>
      <c r="C187" s="196">
        <v>4</v>
      </c>
      <c r="D187" s="196" t="str">
        <f t="shared" si="0"/>
        <v>NLS-1164</v>
      </c>
      <c r="E187" s="196" t="s">
        <v>411</v>
      </c>
      <c r="F187" s="196" t="s">
        <v>321</v>
      </c>
      <c r="G187" s="196" t="s">
        <v>326</v>
      </c>
      <c r="H187" s="196" t="s">
        <v>458</v>
      </c>
      <c r="I187" s="217">
        <v>240</v>
      </c>
      <c r="J187" s="219">
        <v>350</v>
      </c>
    </row>
    <row r="188" spans="2:10" x14ac:dyDescent="0.25">
      <c r="B188" s="216" t="s">
        <v>124</v>
      </c>
      <c r="C188" s="196">
        <v>6</v>
      </c>
      <c r="D188" s="196" t="str">
        <f t="shared" si="0"/>
        <v>NLS-1166</v>
      </c>
      <c r="E188" s="196" t="s">
        <v>411</v>
      </c>
      <c r="F188" s="196" t="s">
        <v>321</v>
      </c>
      <c r="G188" s="196" t="s">
        <v>326</v>
      </c>
      <c r="H188" s="196" t="s">
        <v>458</v>
      </c>
      <c r="I188" s="217">
        <v>360</v>
      </c>
      <c r="J188" s="219">
        <v>476</v>
      </c>
    </row>
    <row r="189" spans="2:10" x14ac:dyDescent="0.25">
      <c r="B189" s="213" t="s">
        <v>126</v>
      </c>
      <c r="C189" s="214">
        <v>1</v>
      </c>
      <c r="D189" s="214" t="str">
        <f t="shared" si="0"/>
        <v>NLS-1181</v>
      </c>
      <c r="E189" s="212" t="s">
        <v>438</v>
      </c>
      <c r="F189" s="212" t="s">
        <v>28</v>
      </c>
      <c r="G189" s="212"/>
      <c r="H189" s="212" t="s">
        <v>459</v>
      </c>
      <c r="I189" s="214">
        <v>29</v>
      </c>
      <c r="J189" s="215">
        <v>76</v>
      </c>
    </row>
    <row r="190" spans="2:10" x14ac:dyDescent="0.25">
      <c r="B190" s="220" t="s">
        <v>126</v>
      </c>
      <c r="C190" s="221">
        <v>2</v>
      </c>
      <c r="D190" s="221" t="str">
        <f t="shared" si="0"/>
        <v>NLS-1182</v>
      </c>
      <c r="E190" s="222" t="s">
        <v>438</v>
      </c>
      <c r="F190" s="222" t="s">
        <v>28</v>
      </c>
      <c r="G190" s="222"/>
      <c r="H190" s="222" t="s">
        <v>459</v>
      </c>
      <c r="I190" s="221">
        <v>34</v>
      </c>
      <c r="J190" s="223">
        <v>96</v>
      </c>
    </row>
    <row r="192" spans="2:10" ht="18.75" x14ac:dyDescent="0.3">
      <c r="B192" s="230" t="s">
        <v>478</v>
      </c>
      <c r="C192" s="224"/>
      <c r="D192" s="224"/>
      <c r="E192" s="248"/>
      <c r="F192" s="249"/>
    </row>
    <row r="193" spans="2:6" x14ac:dyDescent="0.25">
      <c r="B193" s="226" t="s">
        <v>13</v>
      </c>
      <c r="C193" s="227" t="s">
        <v>14</v>
      </c>
      <c r="D193" s="228" t="s">
        <v>107</v>
      </c>
      <c r="E193" s="228" t="s">
        <v>473</v>
      </c>
      <c r="F193" s="250" t="s">
        <v>465</v>
      </c>
    </row>
    <row r="194" spans="2:6" x14ac:dyDescent="0.25">
      <c r="B194" s="213" t="s">
        <v>215</v>
      </c>
      <c r="C194" s="212" t="s">
        <v>444</v>
      </c>
      <c r="D194" s="212" t="s">
        <v>216</v>
      </c>
      <c r="E194" s="214">
        <v>0.13810174120860361</v>
      </c>
      <c r="F194" s="215">
        <v>763</v>
      </c>
    </row>
    <row r="195" spans="2:6" x14ac:dyDescent="0.25">
      <c r="B195" s="213" t="s">
        <v>229</v>
      </c>
      <c r="C195" s="212" t="s">
        <v>444</v>
      </c>
      <c r="D195" s="212" t="s">
        <v>217</v>
      </c>
      <c r="E195" s="214">
        <v>0.24325708432912257</v>
      </c>
      <c r="F195" s="215">
        <v>751</v>
      </c>
    </row>
    <row r="196" spans="2:6" x14ac:dyDescent="0.25">
      <c r="B196" s="213" t="s">
        <v>230</v>
      </c>
      <c r="C196" s="212" t="s">
        <v>444</v>
      </c>
      <c r="D196" s="212" t="s">
        <v>218</v>
      </c>
      <c r="E196" s="214">
        <v>0.37521338340730626</v>
      </c>
      <c r="F196" s="215">
        <v>869</v>
      </c>
    </row>
    <row r="197" spans="2:6" x14ac:dyDescent="0.25">
      <c r="B197" s="213" t="s">
        <v>231</v>
      </c>
      <c r="C197" s="212" t="s">
        <v>444</v>
      </c>
      <c r="D197" s="212" t="s">
        <v>219</v>
      </c>
      <c r="E197" s="214">
        <v>0.52270399453738481</v>
      </c>
      <c r="F197" s="277">
        <v>1076</v>
      </c>
    </row>
    <row r="198" spans="2:6" x14ac:dyDescent="0.25">
      <c r="B198" s="216" t="s">
        <v>232</v>
      </c>
      <c r="C198" s="196" t="s">
        <v>444</v>
      </c>
      <c r="D198" s="196" t="s">
        <v>220</v>
      </c>
      <c r="E198" s="217">
        <v>0.13298053943325366</v>
      </c>
      <c r="F198" s="218">
        <v>308</v>
      </c>
    </row>
    <row r="199" spans="2:6" x14ac:dyDescent="0.25">
      <c r="B199" s="216" t="s">
        <v>233</v>
      </c>
      <c r="C199" s="196" t="s">
        <v>444</v>
      </c>
      <c r="D199" s="196" t="s">
        <v>221</v>
      </c>
      <c r="E199" s="217">
        <v>0.17531580744281325</v>
      </c>
      <c r="F199" s="218">
        <v>469</v>
      </c>
    </row>
    <row r="200" spans="2:6" x14ac:dyDescent="0.25">
      <c r="B200" s="216" t="s">
        <v>234</v>
      </c>
      <c r="C200" s="196" t="s">
        <v>444</v>
      </c>
      <c r="D200" s="196" t="s">
        <v>222</v>
      </c>
      <c r="E200" s="217">
        <v>0.24069648344144759</v>
      </c>
      <c r="F200" s="218">
        <v>920</v>
      </c>
    </row>
    <row r="201" spans="2:6" x14ac:dyDescent="0.25">
      <c r="B201" s="216" t="s">
        <v>235</v>
      </c>
      <c r="C201" s="196" t="s">
        <v>444</v>
      </c>
      <c r="D201" s="196" t="s">
        <v>223</v>
      </c>
      <c r="E201" s="217">
        <v>0.32417207237965173</v>
      </c>
      <c r="F201" s="251">
        <v>1315</v>
      </c>
    </row>
    <row r="202" spans="2:6" x14ac:dyDescent="0.25">
      <c r="B202" s="213" t="s">
        <v>236</v>
      </c>
      <c r="C202" s="212" t="s">
        <v>445</v>
      </c>
      <c r="D202" s="212" t="s">
        <v>216</v>
      </c>
      <c r="E202" s="214">
        <v>0.40747695459201094</v>
      </c>
      <c r="F202" s="277">
        <v>1811</v>
      </c>
    </row>
    <row r="203" spans="2:6" x14ac:dyDescent="0.25">
      <c r="B203" s="213" t="s">
        <v>237</v>
      </c>
      <c r="C203" s="212" t="s">
        <v>445</v>
      </c>
      <c r="D203" s="212" t="s">
        <v>217</v>
      </c>
      <c r="E203" s="214">
        <v>0.9436667804711506</v>
      </c>
      <c r="F203" s="277">
        <v>2296</v>
      </c>
    </row>
    <row r="204" spans="2:6" x14ac:dyDescent="0.25">
      <c r="B204" s="213" t="s">
        <v>238</v>
      </c>
      <c r="C204" s="212" t="s">
        <v>445</v>
      </c>
      <c r="D204" s="212" t="s">
        <v>218</v>
      </c>
      <c r="E204" s="214">
        <v>1.4453738477296005</v>
      </c>
      <c r="F204" s="277">
        <v>4984</v>
      </c>
    </row>
    <row r="205" spans="2:6" x14ac:dyDescent="0.25">
      <c r="B205" s="213" t="s">
        <v>239</v>
      </c>
      <c r="C205" s="212" t="s">
        <v>445</v>
      </c>
      <c r="D205" s="212" t="s">
        <v>219</v>
      </c>
      <c r="E205" s="214">
        <v>2.0431888016387845</v>
      </c>
      <c r="F205" s="277">
        <v>8397</v>
      </c>
    </row>
    <row r="206" spans="2:6" x14ac:dyDescent="0.25">
      <c r="B206" s="216" t="s">
        <v>240</v>
      </c>
      <c r="C206" s="196" t="s">
        <v>445</v>
      </c>
      <c r="D206" s="196" t="s">
        <v>220</v>
      </c>
      <c r="E206" s="217">
        <v>0.20194605667463297</v>
      </c>
      <c r="F206" s="218">
        <v>338</v>
      </c>
    </row>
    <row r="207" spans="2:6" x14ac:dyDescent="0.25">
      <c r="B207" s="216" t="s">
        <v>241</v>
      </c>
      <c r="C207" s="196" t="s">
        <v>445</v>
      </c>
      <c r="D207" s="196" t="s">
        <v>221</v>
      </c>
      <c r="E207" s="217">
        <v>0.44076476613178561</v>
      </c>
      <c r="F207" s="218">
        <v>668</v>
      </c>
    </row>
    <row r="208" spans="2:6" x14ac:dyDescent="0.25">
      <c r="B208" s="216" t="s">
        <v>242</v>
      </c>
      <c r="C208" s="196" t="s">
        <v>445</v>
      </c>
      <c r="D208" s="196" t="s">
        <v>222</v>
      </c>
      <c r="E208" s="217">
        <v>0.77773984294981224</v>
      </c>
      <c r="F208" s="251">
        <v>1733</v>
      </c>
    </row>
    <row r="209" spans="2:6" x14ac:dyDescent="0.25">
      <c r="B209" s="252" t="s">
        <v>243</v>
      </c>
      <c r="C209" s="253" t="s">
        <v>445</v>
      </c>
      <c r="D209" s="253" t="s">
        <v>223</v>
      </c>
      <c r="E209" s="254">
        <v>0.95903038579720046</v>
      </c>
      <c r="F209" s="255">
        <v>3366</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C14"/>
  <sheetViews>
    <sheetView workbookViewId="0">
      <selection activeCell="K31" sqref="K31"/>
    </sheetView>
  </sheetViews>
  <sheetFormatPr defaultRowHeight="15" x14ac:dyDescent="0.25"/>
  <cols>
    <col min="2" max="2" width="17.140625" customWidth="1"/>
  </cols>
  <sheetData>
    <row r="1" spans="1:3" x14ac:dyDescent="0.25">
      <c r="A1" t="s">
        <v>525</v>
      </c>
      <c r="B1" t="s">
        <v>519</v>
      </c>
      <c r="C1" t="s">
        <v>532</v>
      </c>
    </row>
    <row r="2" spans="1:3" x14ac:dyDescent="0.25">
      <c r="A2" t="s">
        <v>526</v>
      </c>
      <c r="B2" t="s">
        <v>520</v>
      </c>
      <c r="C2" t="s">
        <v>533</v>
      </c>
    </row>
    <row r="3" spans="1:3" x14ac:dyDescent="0.25">
      <c r="B3" t="s">
        <v>521</v>
      </c>
      <c r="C3" t="s">
        <v>534</v>
      </c>
    </row>
    <row r="4" spans="1:3" x14ac:dyDescent="0.25">
      <c r="B4" t="s">
        <v>518</v>
      </c>
      <c r="C4" t="s">
        <v>535</v>
      </c>
    </row>
    <row r="5" spans="1:3" x14ac:dyDescent="0.25">
      <c r="C5" t="s">
        <v>536</v>
      </c>
    </row>
    <row r="6" spans="1:3" x14ac:dyDescent="0.25">
      <c r="C6" t="s">
        <v>537</v>
      </c>
    </row>
    <row r="7" spans="1:3" x14ac:dyDescent="0.25">
      <c r="C7" t="s">
        <v>538</v>
      </c>
    </row>
    <row r="8" spans="1:3" x14ac:dyDescent="0.25">
      <c r="C8" t="s">
        <v>539</v>
      </c>
    </row>
    <row r="9" spans="1:3" x14ac:dyDescent="0.25">
      <c r="C9" t="s">
        <v>540</v>
      </c>
    </row>
    <row r="10" spans="1:3" x14ac:dyDescent="0.25">
      <c r="C10" t="s">
        <v>541</v>
      </c>
    </row>
    <row r="11" spans="1:3" x14ac:dyDescent="0.25">
      <c r="C11" t="s">
        <v>542</v>
      </c>
    </row>
    <row r="12" spans="1:3" x14ac:dyDescent="0.25">
      <c r="C12" t="s">
        <v>543</v>
      </c>
    </row>
    <row r="13" spans="1:3" x14ac:dyDescent="0.25">
      <c r="C13" t="s">
        <v>549</v>
      </c>
    </row>
    <row r="14" spans="1:3" x14ac:dyDescent="0.25">
      <c r="C14" t="s">
        <v>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XFC46"/>
  <sheetViews>
    <sheetView showGridLines="0" showRowColHeaders="0" showRuler="0" view="pageLayout" topLeftCell="A4" zoomScaleNormal="100" workbookViewId="0">
      <selection activeCell="B32" sqref="B32"/>
    </sheetView>
  </sheetViews>
  <sheetFormatPr defaultColWidth="0" defaultRowHeight="14.25" customHeight="1" zeroHeight="1" x14ac:dyDescent="0.25"/>
  <cols>
    <col min="1" max="1" width="32.140625" style="46" customWidth="1"/>
    <col min="2" max="2" width="13.85546875" style="46" bestFit="1" customWidth="1"/>
    <col min="3" max="3" width="8.5703125" style="46" bestFit="1" customWidth="1"/>
    <col min="4" max="4" width="10.5703125" style="46" bestFit="1" customWidth="1"/>
    <col min="5" max="5" width="23" style="46" customWidth="1"/>
    <col min="6" max="33" width="0" style="46" hidden="1" customWidth="1"/>
    <col min="34" max="16383" width="2.7109375" style="46" hidden="1"/>
    <col min="16384" max="16384" width="4.85546875" style="46" hidden="1" customWidth="1"/>
  </cols>
  <sheetData>
    <row r="1" spans="1:33" ht="14.25" customHeight="1" x14ac:dyDescent="0.25"/>
    <row r="2" spans="1:33" ht="14.25" customHeight="1" x14ac:dyDescent="0.25"/>
    <row r="3" spans="1:33" ht="14.25" customHeight="1" x14ac:dyDescent="0.25"/>
    <row r="4" spans="1:33" ht="14.25" customHeight="1" x14ac:dyDescent="0.25"/>
    <row r="5" spans="1:33" ht="14.25" customHeight="1" x14ac:dyDescent="0.25"/>
    <row r="6" spans="1:33" ht="14.25" customHeight="1" x14ac:dyDescent="0.25">
      <c r="A6" s="125" t="s">
        <v>428</v>
      </c>
      <c r="B6" s="122"/>
      <c r="C6" s="122"/>
      <c r="D6" s="122"/>
      <c r="E6" s="47"/>
      <c r="F6" s="47"/>
      <c r="G6" s="47"/>
      <c r="H6" s="47"/>
      <c r="I6" s="47"/>
      <c r="J6" s="47"/>
      <c r="K6" s="47"/>
      <c r="L6" s="47"/>
      <c r="M6" s="47"/>
      <c r="N6" s="47"/>
      <c r="O6" s="47"/>
      <c r="P6" s="47"/>
      <c r="Q6" s="47"/>
    </row>
    <row r="7" spans="1:33" ht="10.7" customHeight="1" x14ac:dyDescent="0.25"/>
    <row r="8" spans="1:33" ht="14.25" customHeight="1" x14ac:dyDescent="0.25">
      <c r="A8" s="550" t="str">
        <f>T('Pre-approval Application'!$A$20&amp;" "&amp;'Pre-approval Application'!$G$20)</f>
        <v xml:space="preserve"> </v>
      </c>
      <c r="B8" s="550"/>
      <c r="C8" s="550"/>
      <c r="D8" s="550"/>
      <c r="E8" s="48"/>
      <c r="F8" s="48"/>
      <c r="G8" s="48"/>
      <c r="H8" s="48"/>
      <c r="I8" s="48"/>
      <c r="J8" s="48"/>
      <c r="K8" s="48"/>
      <c r="L8" s="48"/>
      <c r="M8" s="48"/>
      <c r="N8" s="48"/>
      <c r="O8" s="48"/>
      <c r="P8" s="48"/>
      <c r="Q8" s="48"/>
    </row>
    <row r="9" spans="1:33" ht="14.25" customHeight="1" x14ac:dyDescent="0.25">
      <c r="A9" s="550" t="str">
        <f>T('Pre-approval Application'!$A$16)</f>
        <v/>
      </c>
      <c r="B9" s="550"/>
      <c r="C9" s="550"/>
      <c r="D9" s="550"/>
      <c r="E9" s="48"/>
      <c r="F9" s="48"/>
      <c r="G9" s="48"/>
      <c r="H9" s="48"/>
      <c r="I9" s="48"/>
      <c r="J9" s="48"/>
      <c r="K9" s="48"/>
      <c r="L9" s="48"/>
      <c r="M9" s="48"/>
      <c r="N9" s="48"/>
      <c r="O9" s="48"/>
      <c r="P9" s="48"/>
      <c r="Q9" s="48"/>
    </row>
    <row r="10" spans="1:33" ht="14.25" customHeight="1" x14ac:dyDescent="0.25">
      <c r="A10" s="550" t="e">
        <f>IF('Pre-approval Application'!#REF!="",T('Pre-approval Application'!$A$18)&amp;" "&amp;'Pre-approval Application'!$T$18,T('Pre-approval Application'!#REF!)&amp;" "&amp;'Pre-approval Application'!#REF!)</f>
        <v>#REF!</v>
      </c>
      <c r="B10" s="550"/>
      <c r="C10" s="550"/>
      <c r="D10" s="550"/>
      <c r="E10" s="48"/>
      <c r="F10" s="48"/>
      <c r="G10" s="48"/>
      <c r="H10" s="48"/>
      <c r="I10" s="48"/>
      <c r="J10" s="48"/>
      <c r="K10" s="48"/>
      <c r="L10" s="48"/>
      <c r="M10" s="48"/>
      <c r="N10" s="48"/>
      <c r="O10" s="48"/>
      <c r="P10" s="48"/>
      <c r="Q10" s="48"/>
    </row>
    <row r="11" spans="1:33" ht="14.25" customHeight="1" x14ac:dyDescent="0.25">
      <c r="A11" s="550" t="e">
        <f>IF('Pre-approval Application'!#REF!="",T('Pre-approval Application'!$Z$18)&amp;" "&amp;T('Pre-approval Application'!$AF$18)&amp;" "&amp;'Pre-approval Application'!AI18,T('Pre-approval Application'!#REF!)&amp;" "&amp;T('Pre-approval Application'!#REF!)&amp;" "&amp;'Pre-approval Application'!#REF!)</f>
        <v>#REF!</v>
      </c>
      <c r="B11" s="550"/>
      <c r="C11" s="550"/>
      <c r="D11" s="550"/>
      <c r="E11" s="48"/>
      <c r="F11" s="48"/>
      <c r="G11" s="48"/>
      <c r="H11" s="48"/>
      <c r="I11" s="48"/>
      <c r="J11" s="48"/>
      <c r="K11" s="48"/>
      <c r="L11" s="48"/>
      <c r="M11" s="48"/>
      <c r="N11" s="48"/>
      <c r="O11" s="48"/>
      <c r="P11" s="48"/>
      <c r="Q11" s="48"/>
    </row>
    <row r="12" spans="1:33" s="48" customFormat="1" ht="10.7" customHeight="1" x14ac:dyDescent="0.25"/>
    <row r="13" spans="1:33" ht="14.25" customHeight="1" x14ac:dyDescent="0.25">
      <c r="A13" s="550" t="str">
        <f>"Dear "&amp;T('Pre-approval Application'!$A$20)&amp;","</f>
        <v>Dear ,</v>
      </c>
      <c r="B13" s="550"/>
      <c r="C13" s="550"/>
      <c r="D13" s="550"/>
      <c r="E13" s="48"/>
      <c r="F13" s="48"/>
      <c r="G13" s="48"/>
      <c r="H13" s="48"/>
      <c r="I13" s="48"/>
      <c r="J13" s="48"/>
      <c r="K13" s="48"/>
      <c r="L13" s="48"/>
      <c r="M13" s="48"/>
      <c r="N13" s="48"/>
      <c r="O13" s="48"/>
      <c r="P13" s="48"/>
      <c r="Q13" s="48"/>
    </row>
    <row r="14" spans="1:33" ht="10.7" customHeight="1" x14ac:dyDescent="0.25"/>
    <row r="15" spans="1:33" ht="31.5" customHeight="1" x14ac:dyDescent="0.25">
      <c r="A15" s="548" t="s">
        <v>432</v>
      </c>
      <c r="B15" s="548"/>
      <c r="C15" s="548"/>
      <c r="D15" s="548"/>
      <c r="E15" s="548"/>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row>
    <row r="16" spans="1:33" ht="10.7" customHeight="1" x14ac:dyDescent="0.2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row>
    <row r="17" spans="1:33" ht="14.25" customHeight="1" x14ac:dyDescent="0.25">
      <c r="A17" s="49" t="s">
        <v>314</v>
      </c>
      <c r="B17" s="50" t="s">
        <v>11</v>
      </c>
      <c r="C17" s="50" t="s">
        <v>13</v>
      </c>
      <c r="D17" s="50" t="s">
        <v>15</v>
      </c>
      <c r="E17" s="49" t="s">
        <v>315</v>
      </c>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row>
    <row r="18" spans="1:33" ht="14.25" customHeight="1" x14ac:dyDescent="0.25">
      <c r="A18" s="51" t="str">
        <f ca="1">IFERROR(IF(OR(LEFT(Table245[[#This Row],[Code]],3)="REF",LEFT(Table245[[#This Row],[Code]],3)="RFC"),"",T(INDIRECT("'Pre-approval Application'!D"&amp;SMALL('Pre-approval Application'!$AS:$AS,ROW()-17)))),"")</f>
        <v/>
      </c>
      <c r="B18" s="53" t="str">
        <f ca="1">IFERROR(IF(INDIRECT("'Pre-approval Application'!AK"&amp;SMALL('Pre-approval Application'!$AS:$AS,ROW()-17)),"Yes","No"),"")</f>
        <v/>
      </c>
      <c r="C18" s="53" t="str">
        <f ca="1">IFERROR(INDIRECT("'Pre-approval Application'!A"&amp;SMALL('Pre-approval Application'!$AS:$AS,ROW()-17)),"")</f>
        <v/>
      </c>
      <c r="D18" s="55" t="str">
        <f ca="1">IFERROR(INDIRECT("'Pre-approval Application'!AI"&amp;SMALL('Pre-approval Application'!$AS:$AS,ROW()-17)),"")</f>
        <v/>
      </c>
      <c r="E18" s="56"/>
    </row>
    <row r="19" spans="1:33" ht="14.25" customHeight="1" x14ac:dyDescent="0.25">
      <c r="A19" s="51" t="str">
        <f ca="1">IFERROR(IF(OR(LEFT(Table245[[#This Row],[Code]],3)="REF",LEFT(Table245[[#This Row],[Code]],3)="RFC"),"",T(INDIRECT("'Pre-approval Application'!D"&amp;SMALL('Pre-approval Application'!$AS:$AS,ROW()-17)))),"")</f>
        <v/>
      </c>
      <c r="B19" s="53" t="str">
        <f ca="1">IFERROR(IF(INDIRECT("'Pre-approval Application'!AK"&amp;SMALL('Pre-approval Application'!$AS:$AS,ROW()-17)),"Yes","No"),"")</f>
        <v/>
      </c>
      <c r="C19" s="53" t="str">
        <f ca="1">IFERROR(INDIRECT("'Pre-approval Application'!A"&amp;SMALL('Pre-approval Application'!$AS:$AS,ROW()-17)),"")</f>
        <v/>
      </c>
      <c r="D19" s="55" t="str">
        <f ca="1">IFERROR(INDIRECT("'Pre-approval Application'!AI"&amp;SMALL('Pre-approval Application'!$AS:$AS,ROW()-17)),"")</f>
        <v/>
      </c>
      <c r="E19" s="56"/>
    </row>
    <row r="20" spans="1:33" ht="14.25" customHeight="1" x14ac:dyDescent="0.25">
      <c r="A20" s="51" t="str">
        <f ca="1">IFERROR(IF(OR(LEFT(Table245[[#This Row],[Code]],3)="REF",LEFT(Table245[[#This Row],[Code]],3)="RFC"),"",T(INDIRECT("'Pre-approval Application'!D"&amp;SMALL('Pre-approval Application'!$AS:$AS,ROW()-17)))),"")</f>
        <v/>
      </c>
      <c r="B20" s="53" t="str">
        <f ca="1">IFERROR(IF(INDIRECT("'Pre-approval Application'!AK"&amp;SMALL('Pre-approval Application'!$AS:$AS,ROW()-17)),"Yes","No"),"")</f>
        <v/>
      </c>
      <c r="C20" s="53" t="str">
        <f ca="1">IFERROR(INDIRECT("'Pre-approval Application'!A"&amp;SMALL('Pre-approval Application'!$AS:$AS,ROW()-17)),"")</f>
        <v/>
      </c>
      <c r="D20" s="55" t="str">
        <f ca="1">IFERROR(INDIRECT("'Pre-approval Application'!AI"&amp;SMALL('Pre-approval Application'!$AS:$AS,ROW()-17)),"")</f>
        <v/>
      </c>
      <c r="E20" s="56"/>
    </row>
    <row r="21" spans="1:33" ht="14.25" customHeight="1" x14ac:dyDescent="0.25">
      <c r="A21" s="51" t="str">
        <f ca="1">IFERROR(IF(OR(LEFT(Table245[[#This Row],[Code]],3)="REF",LEFT(Table245[[#This Row],[Code]],3)="RFC"),"",T(INDIRECT("'Pre-approval Application'!D"&amp;SMALL('Pre-approval Application'!$AS:$AS,ROW()-17)))),"")</f>
        <v/>
      </c>
      <c r="B21" s="53" t="str">
        <f ca="1">IFERROR(IF(INDIRECT("'Pre-approval Application'!AK"&amp;SMALL('Pre-approval Application'!$AS:$AS,ROW()-17)),"Yes","No"),"")</f>
        <v/>
      </c>
      <c r="C21" s="53" t="str">
        <f ca="1">IFERROR(INDIRECT("'Pre-approval Application'!A"&amp;SMALL('Pre-approval Application'!$AS:$AS,ROW()-17)),"")</f>
        <v/>
      </c>
      <c r="D21" s="55" t="str">
        <f ca="1">IFERROR(INDIRECT("'Pre-approval Application'!AI"&amp;SMALL('Pre-approval Application'!$AS:$AS,ROW()-17)),"")</f>
        <v/>
      </c>
      <c r="E21" s="56"/>
    </row>
    <row r="22" spans="1:33" ht="14.25" customHeight="1" x14ac:dyDescent="0.25">
      <c r="A22" s="51" t="str">
        <f ca="1">IFERROR(IF(OR(LEFT(Table245[[#This Row],[Code]],3)="REF",LEFT(Table245[[#This Row],[Code]],3)="RFC"),"",T(INDIRECT("'Pre-approval Application'!D"&amp;SMALL('Pre-approval Application'!$AS:$AS,ROW()-17)))),"")</f>
        <v/>
      </c>
      <c r="B22" s="53" t="str">
        <f ca="1">IFERROR(IF(INDIRECT("'Pre-approval Application'!AK"&amp;SMALL('Pre-approval Application'!$AS:$AS,ROW()-17)),"Yes","No"),"")</f>
        <v/>
      </c>
      <c r="C22" s="53" t="str">
        <f ca="1">IFERROR(INDIRECT("'Pre-approval Application'!A"&amp;SMALL('Pre-approval Application'!$AS:$AS,ROW()-17)),"")</f>
        <v/>
      </c>
      <c r="D22" s="55" t="str">
        <f ca="1">IFERROR(INDIRECT("'Pre-approval Application'!AI"&amp;SMALL('Pre-approval Application'!$AS:$AS,ROW()-17)),"")</f>
        <v/>
      </c>
      <c r="E22" s="56"/>
    </row>
    <row r="23" spans="1:33" ht="14.25" customHeight="1" x14ac:dyDescent="0.25">
      <c r="A23" s="51" t="str">
        <f ca="1">IFERROR(IF(OR(LEFT(Table245[[#This Row],[Code]],3)="REF",LEFT(Table245[[#This Row],[Code]],3)="RFC"),"",T(INDIRECT("'Pre-approval Application'!D"&amp;SMALL('Pre-approval Application'!$AS:$AS,ROW()-17)))),"")</f>
        <v/>
      </c>
      <c r="B23" s="53" t="str">
        <f ca="1">IFERROR(IF(INDIRECT("'Pre-approval Application'!AK"&amp;SMALL('Pre-approval Application'!$AS:$AS,ROW()-17)),"Yes","No"),"")</f>
        <v/>
      </c>
      <c r="C23" s="53" t="str">
        <f ca="1">IFERROR(INDIRECT("'Pre-approval Application'!A"&amp;SMALL('Pre-approval Application'!$AS:$AS,ROW()-17)),"")</f>
        <v/>
      </c>
      <c r="D23" s="55" t="str">
        <f ca="1">IFERROR(INDIRECT("'Pre-approval Application'!AI"&amp;SMALL('Pre-approval Application'!$AS:$AS,ROW()-17)),"")</f>
        <v/>
      </c>
      <c r="E23" s="56"/>
    </row>
    <row r="24" spans="1:33" ht="14.25" customHeight="1" x14ac:dyDescent="0.25">
      <c r="A24" s="51" t="str">
        <f ca="1">IFERROR(IF(OR(LEFT(Table245[[#This Row],[Code]],3)="REF",LEFT(Table245[[#This Row],[Code]],3)="RFC"),"",T(INDIRECT("'Pre-approval Application'!D"&amp;SMALL('Pre-approval Application'!$AS:$AS,ROW()-17)))),"")</f>
        <v/>
      </c>
      <c r="B24" s="53" t="str">
        <f ca="1">IFERROR(IF(INDIRECT("'Pre-approval Application'!AK"&amp;SMALL('Pre-approval Application'!$AS:$AS,ROW()-17)),"Yes","No"),"")</f>
        <v/>
      </c>
      <c r="C24" s="53" t="str">
        <f ca="1">IFERROR(INDIRECT("'Pre-approval Application'!A"&amp;SMALL('Pre-approval Application'!$AS:$AS,ROW()-17)),"")</f>
        <v/>
      </c>
      <c r="D24" s="55" t="str">
        <f ca="1">IFERROR(INDIRECT("'Pre-approval Application'!AI"&amp;SMALL('Pre-approval Application'!$AS:$AS,ROW()-17)),"")</f>
        <v/>
      </c>
      <c r="E24" s="56"/>
    </row>
    <row r="25" spans="1:33" ht="14.25" customHeight="1" x14ac:dyDescent="0.25">
      <c r="A25" s="51" t="str">
        <f ca="1">IFERROR(IF(OR(LEFT(Table245[[#This Row],[Code]],3)="REF",LEFT(Table245[[#This Row],[Code]],3)="RFC"),"",T(INDIRECT("'Pre-approval Application'!D"&amp;SMALL('Pre-approval Application'!$AS:$AS,ROW()-17)))),"")</f>
        <v/>
      </c>
      <c r="B25" s="53" t="str">
        <f ca="1">IFERROR(IF(INDIRECT("'Pre-approval Application'!AK"&amp;SMALL('Pre-approval Application'!$AS:$AS,ROW()-17)),"Yes","No"),"")</f>
        <v/>
      </c>
      <c r="C25" s="54" t="str">
        <f ca="1">IFERROR(INDIRECT("'Pre-approval Application'!A"&amp;SMALL('Pre-approval Application'!$AS:$AS,ROW()-17)),"")</f>
        <v/>
      </c>
      <c r="D25" s="55" t="str">
        <f ca="1">IFERROR(INDIRECT("'Pre-approval Application'!AI"&amp;SMALL('Pre-approval Application'!$AS:$AS,ROW()-17)),"")</f>
        <v/>
      </c>
      <c r="E25" s="56"/>
    </row>
    <row r="26" spans="1:33" ht="14.25" customHeight="1" x14ac:dyDescent="0.25">
      <c r="A26" s="51" t="str">
        <f ca="1">IFERROR(IF(OR(LEFT(Table245[[#This Row],[Code]],3)="REF",LEFT(Table245[[#This Row],[Code]],3)="RFC"),"",T(INDIRECT("'Pre-approval Application'!D"&amp;SMALL('Pre-approval Application'!$AS:$AS,ROW()-17)))),"")</f>
        <v/>
      </c>
      <c r="B26" s="53" t="str">
        <f ca="1">IFERROR(IF(INDIRECT("'Pre-approval Application'!AK"&amp;SMALL('Pre-approval Application'!$AS:$AS,ROW()-17)),"Yes","No"),"")</f>
        <v/>
      </c>
      <c r="C26" s="54" t="str">
        <f ca="1">IFERROR(INDIRECT("'Pre-approval Application'!A"&amp;SMALL('Pre-approval Application'!$AS:$AS,ROW()-17)),"")</f>
        <v/>
      </c>
      <c r="D26" s="55" t="str">
        <f ca="1">IFERROR(INDIRECT("'Pre-approval Application'!AI"&amp;SMALL('Pre-approval Application'!$AS:$AS,ROW()-17)),"")</f>
        <v/>
      </c>
      <c r="E26" s="56"/>
    </row>
    <row r="27" spans="1:33" ht="14.25" customHeight="1" x14ac:dyDescent="0.25">
      <c r="A27" s="52" t="str">
        <f ca="1">IFERROR(IF(OR(LEFT(Table245[[#This Row],[Code]],3)="REF",LEFT(Table245[[#This Row],[Code]],3)="RFC"),"",T(INDIRECT("'Pre-approval Application'!D"&amp;SMALL('Pre-approval Application'!$AS:$AS,ROW()-17)))),"")</f>
        <v/>
      </c>
      <c r="B27" s="54" t="str">
        <f ca="1">IFERROR(IF(INDIRECT("'Pre-approval Application'!AK"&amp;SMALL('Pre-approval Application'!$AS:$AS,ROW()-17)),"Yes","No"),"")</f>
        <v/>
      </c>
      <c r="C27" s="54" t="str">
        <f ca="1">IFERROR(INDIRECT("'Pre-approval Application'!A"&amp;SMALL('Pre-approval Application'!$AS:$AS,ROW()-17)),"")</f>
        <v/>
      </c>
      <c r="D27" s="55" t="str">
        <f ca="1">IFERROR(INDIRECT("'Pre-approval Application'!AI"&amp;SMALL('Pre-approval Application'!$AS:$AS,ROW()-17)),"")</f>
        <v/>
      </c>
      <c r="E27" s="56"/>
    </row>
    <row r="28" spans="1:33" ht="14.25" customHeight="1" x14ac:dyDescent="0.25">
      <c r="A28" s="52" t="str">
        <f ca="1">IFERROR(IF(OR(LEFT(Table245[[#This Row],[Code]],3)="REF",LEFT(Table245[[#This Row],[Code]],3)="RFC"),"",T(INDIRECT("'Pre-approval Application'!D"&amp;SMALL('Pre-approval Application'!$AS:$AS,ROW()-17)))),"")</f>
        <v/>
      </c>
      <c r="B28" s="54" t="str">
        <f ca="1">IFERROR(IF(INDIRECT("'Pre-approval Application'!AK"&amp;SMALL('Pre-approval Application'!$AS:$AS,ROW()-17)),"Yes","No"),"")</f>
        <v/>
      </c>
      <c r="C28" s="54" t="str">
        <f ca="1">IFERROR(INDIRECT("'Pre-approval Application'!A"&amp;SMALL('Pre-approval Application'!$AS:$AS,ROW()-17)),"")</f>
        <v/>
      </c>
      <c r="D28" s="55" t="str">
        <f ca="1">IFERROR(INDIRECT("'Pre-approval Application'!AI"&amp;SMALL('Pre-approval Application'!$AS:$AS,ROW()-17)),"")</f>
        <v/>
      </c>
      <c r="E28" s="56"/>
    </row>
    <row r="29" spans="1:33" ht="14.25" customHeight="1" x14ac:dyDescent="0.25">
      <c r="A29" s="52" t="str">
        <f ca="1">IFERROR(IF(OR(LEFT(Table245[[#This Row],[Code]],3)="REF",LEFT(Table245[[#This Row],[Code]],3)="RFC"),"",T(INDIRECT("'Pre-approval Application'!D"&amp;SMALL('Pre-approval Application'!$AS:$AS,ROW()-17)))),"")</f>
        <v/>
      </c>
      <c r="B29" s="54" t="str">
        <f ca="1">IFERROR(IF(INDIRECT("'Pre-approval Application'!AK"&amp;SMALL('Pre-approval Application'!$AS:$AS,ROW()-17)),"Yes","No"),"")</f>
        <v/>
      </c>
      <c r="C29" s="54" t="str">
        <f ca="1">IFERROR(INDIRECT("'Pre-approval Application'!A"&amp;SMALL('Pre-approval Application'!$AS:$AS,ROW()-17)),"")</f>
        <v/>
      </c>
      <c r="D29" s="55" t="str">
        <f ca="1">IFERROR(INDIRECT("'Pre-approval Application'!AI"&amp;SMALL('Pre-approval Application'!$AS:$AS,ROW()-17)),"")</f>
        <v/>
      </c>
      <c r="E29" s="56"/>
    </row>
    <row r="30" spans="1:33" ht="10.7" customHeight="1" x14ac:dyDescent="0.25"/>
    <row r="31" spans="1:33" ht="14.25" customHeight="1" x14ac:dyDescent="0.25">
      <c r="A31" s="123" t="s">
        <v>422</v>
      </c>
      <c r="B31" s="92" t="str">
        <f>'Pre-approval Application'!$T$34</f>
        <v>TBD</v>
      </c>
    </row>
    <row r="32" spans="1:33" ht="14.25" customHeight="1" x14ac:dyDescent="0.25">
      <c r="A32" s="48" t="s">
        <v>397</v>
      </c>
      <c r="B32" s="293" t="str">
        <f>IF(ISBLANK('Pre-approval Application'!Z55),"",'Pre-approval Application'!Z55)</f>
        <v/>
      </c>
      <c r="C32" s="48"/>
      <c r="D32" s="48"/>
    </row>
    <row r="33" spans="1:5" ht="10.7" customHeight="1" x14ac:dyDescent="0.25"/>
    <row r="34" spans="1:5" ht="15.75" x14ac:dyDescent="0.25">
      <c r="A34" s="46" t="str">
        <f>"The rebate reservation will expire on"&amp;" "&amp;TEXT('background information'!$D$9, "mmmm dd, yyyy.")</f>
        <v>The rebate reservation will expire on February 29, 1900.</v>
      </c>
      <c r="B34" s="124"/>
      <c r="C34" s="49"/>
      <c r="D34" s="49"/>
      <c r="E34" s="49"/>
    </row>
    <row r="35" spans="1:5" ht="10.7" customHeight="1" x14ac:dyDescent="0.25"/>
    <row r="36" spans="1:5" ht="45.75" customHeight="1" x14ac:dyDescent="0.25">
      <c r="A36" s="548" t="s">
        <v>431</v>
      </c>
      <c r="B36" s="548"/>
      <c r="C36" s="548"/>
      <c r="D36" s="548"/>
      <c r="E36" s="548"/>
    </row>
    <row r="37" spans="1:5" ht="10.7" customHeight="1" x14ac:dyDescent="0.25"/>
    <row r="38" spans="1:5" ht="45.75" customHeight="1" x14ac:dyDescent="0.25">
      <c r="A38" s="549" t="e">
        <f>"If you are unable to complete the project within the remaining"&amp;" "&amp;(('background information'!B9)-A6)&amp;" "&amp;"calendar days, please call Customer Support after your rebate reservation has expired. All products can be re-approved and rebates re-reserved, according to current product eligibility requirements and rebate amounts."</f>
        <v>#VALUE!</v>
      </c>
      <c r="B38" s="549"/>
      <c r="C38" s="549"/>
      <c r="D38" s="549"/>
      <c r="E38" s="549"/>
    </row>
    <row r="39" spans="1:5" ht="10.7" customHeight="1" x14ac:dyDescent="0.25"/>
    <row r="40" spans="1:5" ht="30.75" customHeight="1" x14ac:dyDescent="0.25">
      <c r="A40" s="549" t="s">
        <v>433</v>
      </c>
      <c r="B40" s="549"/>
      <c r="C40" s="549"/>
      <c r="D40" s="549"/>
      <c r="E40" s="549"/>
    </row>
    <row r="41" spans="1:5" ht="10.7" customHeight="1" x14ac:dyDescent="0.25"/>
    <row r="42" spans="1:5" ht="14.25" customHeight="1" x14ac:dyDescent="0.25">
      <c r="A42" s="46" t="s">
        <v>316</v>
      </c>
    </row>
    <row r="43" spans="1:5" ht="9.75" customHeight="1" x14ac:dyDescent="0.25"/>
    <row r="44" spans="1:5" ht="14.25" customHeight="1" x14ac:dyDescent="0.25">
      <c r="A44" s="46" t="s">
        <v>434</v>
      </c>
    </row>
    <row r="45" spans="1:5" ht="14.25" customHeight="1" x14ac:dyDescent="0.25">
      <c r="A45" s="46" t="s">
        <v>435</v>
      </c>
    </row>
    <row r="46" spans="1:5" ht="14.25" customHeight="1" x14ac:dyDescent="0.25"/>
  </sheetData>
  <sheetProtection selectLockedCells="1"/>
  <mergeCells count="9">
    <mergeCell ref="A36:E36"/>
    <mergeCell ref="A38:E38"/>
    <mergeCell ref="A40:E40"/>
    <mergeCell ref="A8:D8"/>
    <mergeCell ref="A9:D9"/>
    <mergeCell ref="A10:D10"/>
    <mergeCell ref="A11:D11"/>
    <mergeCell ref="A13:D13"/>
    <mergeCell ref="A15:E15"/>
  </mergeCells>
  <conditionalFormatting sqref="B32">
    <cfRule type="containsBlanks" dxfId="9" priority="4">
      <formula>LEN(TRIM(B32))=0</formula>
    </cfRule>
  </conditionalFormatting>
  <conditionalFormatting sqref="A6:D6">
    <cfRule type="containsText" dxfId="8" priority="3" operator="containsText" text="DATE">
      <formula>NOT(ISERROR(SEARCH("DATE",A6)))</formula>
    </cfRule>
  </conditionalFormatting>
  <conditionalFormatting sqref="A6">
    <cfRule type="containsBlanks" dxfId="7" priority="1">
      <formula>LEN(TRIM(A6))=0</formula>
    </cfRule>
  </conditionalFormatting>
  <pageMargins left="0.79166666666666663" right="0.7" top="0.64583333333333337" bottom="0.75" header="0.3" footer="0.3"/>
  <pageSetup orientation="portrait" horizontalDpi="1200" verticalDpi="1200" r:id="rId1"/>
  <headerFooter>
    <oddHeader xml:space="preserve">&amp;C&amp;"-,Bold"&amp;12Business Energy Rebates
</oddHeader>
    <oddFooter>&amp;L&amp;K01+022855-MY-DCSEU (855-693-2738)&amp;C&amp;K01+02280 M Street, SE, Suite 310
Washington, DC 20003&amp;R&amp;K01+022www.DCSEU.com</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Checklist</vt:lpstr>
      <vt:lpstr>Pre-approval Application</vt:lpstr>
      <vt:lpstr>Pre-approval Letter</vt:lpstr>
      <vt:lpstr>Inspection Form</vt:lpstr>
      <vt:lpstr>background information</vt:lpstr>
      <vt:lpstr>Data Validation</vt:lpstr>
      <vt:lpstr>Termination Letter_Placeholder</vt:lpstr>
      <vt:lpstr>'background information'!_Toc189526124</vt:lpstr>
      <vt:lpstr>'background information'!_Toc297264176</vt:lpstr>
      <vt:lpstr>'background information'!_Toc316897118</vt:lpstr>
      <vt:lpstr>InstallSiteSqFt</vt:lpstr>
      <vt:lpstr>Location</vt:lpstr>
      <vt:lpstr>'Inspection Form'!Print_Area</vt:lpstr>
      <vt:lpstr>'Pre-approval Application'!Print_Area</vt:lpstr>
      <vt:lpstr>'Pre-approval Letter'!Print_Area</vt:lpstr>
      <vt:lpstr>ThirdPartyCat</vt:lpstr>
    </vt:vector>
  </TitlesOfParts>
  <Company>VEIC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Woodley</dc:creator>
  <cp:lastModifiedBy>Christian Placencia</cp:lastModifiedBy>
  <cp:lastPrinted>2016-11-09T16:38:34Z</cp:lastPrinted>
  <dcterms:created xsi:type="dcterms:W3CDTF">2014-12-18T14:13:36Z</dcterms:created>
  <dcterms:modified xsi:type="dcterms:W3CDTF">2019-09-30T19:19:24Z</dcterms:modified>
</cp:coreProperties>
</file>